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Лист1!$A$229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207" i="1" l="1"/>
  <c r="C207" i="1"/>
  <c r="E214" i="1"/>
  <c r="C214" i="1"/>
  <c r="E213" i="1"/>
  <c r="C213" i="1"/>
  <c r="E211" i="1"/>
  <c r="C211" i="1"/>
  <c r="E210" i="1"/>
  <c r="C210" i="1"/>
  <c r="E209" i="1"/>
  <c r="C209" i="1"/>
  <c r="E208" i="1"/>
  <c r="C208" i="1"/>
  <c r="E206" i="1"/>
  <c r="C206" i="1"/>
  <c r="E141" i="1"/>
  <c r="C141" i="1"/>
  <c r="E140" i="1"/>
  <c r="C140" i="1"/>
  <c r="E139" i="1"/>
  <c r="C139" i="1"/>
  <c r="E95" i="1"/>
  <c r="C95" i="1"/>
  <c r="E126" i="1"/>
  <c r="C126" i="1"/>
  <c r="E125" i="1"/>
  <c r="C125" i="1"/>
  <c r="E124" i="1"/>
  <c r="C124" i="1"/>
  <c r="E123" i="1"/>
  <c r="C123" i="1"/>
  <c r="E111" i="1"/>
  <c r="C111" i="1"/>
  <c r="E110" i="1"/>
  <c r="C110" i="1"/>
  <c r="E45" i="1"/>
  <c r="C45" i="1"/>
  <c r="E44" i="1"/>
  <c r="C44" i="1"/>
  <c r="E16" i="1"/>
  <c r="C16" i="1"/>
  <c r="E14" i="1"/>
  <c r="C14" i="1"/>
  <c r="E13" i="1"/>
  <c r="C13" i="1"/>
  <c r="E12" i="1"/>
  <c r="C12" i="1"/>
  <c r="E11" i="1"/>
  <c r="C11" i="1"/>
  <c r="E10" i="1"/>
  <c r="C10" i="1"/>
  <c r="E212" i="1"/>
  <c r="E163" i="1"/>
  <c r="C163" i="1"/>
  <c r="E153" i="1"/>
  <c r="C153" i="1"/>
  <c r="C212" i="1"/>
  <c r="E97" i="1"/>
  <c r="C97" i="1"/>
  <c r="E96" i="1"/>
  <c r="C96" i="1"/>
  <c r="C32" i="1"/>
  <c r="E30" i="1"/>
  <c r="C30" i="1"/>
  <c r="E29" i="1"/>
  <c r="C29" i="1"/>
  <c r="E32" i="1" l="1"/>
  <c r="E226" i="1"/>
  <c r="C226" i="1"/>
  <c r="E225" i="1"/>
  <c r="C225" i="1"/>
  <c r="E183" i="1"/>
  <c r="C183" i="1"/>
  <c r="E48" i="1"/>
  <c r="E47" i="1"/>
  <c r="E46" i="1"/>
  <c r="C46" i="1"/>
  <c r="C48" i="1"/>
  <c r="C47" i="1"/>
  <c r="E15" i="1"/>
  <c r="C15" i="1"/>
</calcChain>
</file>

<file path=xl/sharedStrings.xml><?xml version="1.0" encoding="utf-8"?>
<sst xmlns="http://schemas.openxmlformats.org/spreadsheetml/2006/main" count="748" uniqueCount="98">
  <si>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</si>
  <si>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</si>
  <si>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</si>
  <si>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</si>
  <si>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</si>
  <si>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</si>
  <si>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</si>
  <si>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</si>
  <si>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</si>
  <si>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</si>
  <si>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</si>
  <si>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</si>
  <si>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</si>
  <si>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</si>
  <si>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</si>
  <si>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</si>
  <si>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</si>
  <si>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</si>
  <si>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</si>
  <si>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</si>
  <si>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</si>
  <si>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</si>
  <si>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</si>
  <si>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</si>
  <si>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</si>
  <si>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</si>
  <si>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</si>
  <si>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</si>
  <si>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</si>
  <si>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</si>
  <si>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</si>
  <si>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</si>
  <si>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</si>
  <si>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</si>
  <si>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</si>
  <si>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</si>
  <si>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</si>
  <si>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</si>
  <si>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</si>
  <si>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</si>
  <si>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</si>
  <si>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</si>
  <si>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</si>
  <si>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</si>
  <si>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</si>
  <si>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</si>
  <si>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</si>
  <si>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</si>
  <si>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</si>
  <si>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</si>
  <si>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</si>
  <si>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</si>
  <si>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</si>
  <si>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</si>
  <si>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</si>
  <si>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</si>
  <si>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</si>
  <si>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</si>
  <si>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</si>
  <si>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</si>
  <si>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</si>
  <si>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</si>
  <si>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 xml:space="preserve">Комплексное наблюдение условий жизни населения 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</si>
  <si>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</si>
  <si>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</si>
  <si>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</si>
  <si>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</si>
  <si>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</si>
  <si>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</si>
  <si>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</si>
  <si>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</si>
  <si>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</si>
  <si>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</si>
  <si>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</si>
  <si>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</si>
  <si>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</si>
  <si>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 xml:space="preserve">Выборочное наблюдение трудоустройства выпускников, получивших среднее профессиональное и высшее образование </t>
  </si>
  <si>
    <t>Ввод статистической информации и проведение формально-логического контроля</t>
  </si>
  <si>
    <t>Уполномоченный по вопросам проведения микропереписи</t>
  </si>
  <si>
    <t>Актуализация списков объектов СХМП, разработка оргплана по МО, взаимодействие с органами местного самоуправления, подбор и обучение инструкторов полевого уровня, переписчиков, мониторинг и контроль хода подготовки и проведения СХМП.</t>
  </si>
  <si>
    <t>Заместитель уполномоченного по вопросам проведения микропереписи</t>
  </si>
  <si>
    <t>Актуализация списков объектов СХМП, проведение переписного районирования в МО, обеспечение инструкторских участков документами СХМП, канцелярскими принадлежностями и другим, ежедневный контроль за работой инструкторов полевого уровня, переписчиков, сбор сведений об объектах микропереписи  от инструкторов.</t>
  </si>
  <si>
    <t>Сплошное федеральное статистическое наблюдение за деятельностью субъектов малого и среднего предпринимательства</t>
  </si>
  <si>
    <t>Подготовка и поддержание работоспособности автоматизированного рабочего места персонала ТОГС. Подготовка мобильных устройств для сбора и обработки данных СХМП. Администрирование средств защиты информации. Мониторинг автоматизированной обработки данных.</t>
  </si>
  <si>
    <t>Инструктор полевого уровня</t>
  </si>
  <si>
    <t>Организация работы переписчиков, осуществление постоянного контроля за работой переписчиков. Сбор и контроль сведений об объектах СХМП. Осуществление контрольных мероприятий.</t>
  </si>
  <si>
    <t>Переписчик</t>
  </si>
  <si>
    <t>Сбор сведений об объектах СХМП и передача информации инструктору полевого уровня.</t>
  </si>
  <si>
    <t>Оператор ввода стистической информации</t>
  </si>
  <si>
    <t>Ввод электронных документов с планшетных компьютеров и с бумажных документов.</t>
  </si>
  <si>
    <t>Оператор формально-логического контроля</t>
  </si>
  <si>
    <t xml:space="preserve">Проведение формально-логического контроля, контроль полноты и отсутствия дублирования данных. </t>
  </si>
  <si>
    <t>По соглашению сторон</t>
  </si>
  <si>
    <t>Контролер полевого уровня</t>
  </si>
  <si>
    <t>Январь-Октябрь 2021 год</t>
  </si>
  <si>
    <t>Переписчики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</si>
  <si>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</si>
  <si>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 О.Г. Какаулин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</si>
</sst>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8" fillId="0" borderId="0" xfId="1" applyFont="1" applyAlignment="1" applyProtection="1"/>
    <xf numFmtId="0" fontId="10" fillId="0" borderId="0" xfId="0" applyFont="1"/>
    <xf numFmtId="0" fontId="10" fillId="0" borderId="0" xfId="0" applyFont="1" applyAlignment="1">
      <alignment horizontal="justify"/>
    </xf>
    <xf numFmtId="0" fontId="3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3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2" fillId="0" borderId="22" xfId="0" applyFont="1" applyBorder="1" applyAlignment="1">
      <alignment horizontal="justify" wrapText="1"/>
    </xf>
    <xf numFmtId="0" fontId="2" fillId="2" borderId="22" xfId="0" applyFont="1" applyFill="1" applyBorder="1" applyAlignment="1">
      <alignment horizontal="center" wrapText="1"/>
    </xf>
    <xf numFmtId="4" fontId="2" fillId="2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wrapText="1"/>
    </xf>
    <xf numFmtId="0" fontId="14" fillId="0" borderId="22" xfId="0" applyFont="1" applyBorder="1" applyAlignment="1">
      <alignment horizontal="center" wrapText="1"/>
    </xf>
    <xf numFmtId="4" fontId="14" fillId="0" borderId="2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0" fontId="10" fillId="0" borderId="2" xfId="0" applyFont="1" applyBorder="1" applyAlignment="1">
      <alignment horizontal="justify" wrapText="1"/>
    </xf>
    <xf numFmtId="0" fontId="1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10" fillId="0" borderId="25" xfId="0" applyFont="1" applyBorder="1" applyAlignment="1">
      <alignment horizontal="left" wrapText="1"/>
    </xf>
    <xf numFmtId="0" fontId="10" fillId="0" borderId="23" xfId="0" applyFont="1" applyBorder="1" applyAlignment="1">
      <alignment horizontal="justify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showWhiteSpace="0" view="pageLayout" topLeftCell="A220" zoomScale="90" zoomScaleNormal="100" zoomScalePageLayoutView="90" workbookViewId="0">
      <selection activeCell="A17" sqref="A17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11" customFormat="1" ht="31.5" customHeight="1" thickBot="1" x14ac:dyDescent="0.3">
      <c r="A1" s="97" t="s">
        <v>47</v>
      </c>
      <c r="B1" s="98"/>
      <c r="C1" s="98"/>
      <c r="D1" s="98"/>
      <c r="E1" s="98"/>
      <c r="F1" s="98"/>
      <c r="G1" s="98"/>
      <c r="H1" s="98"/>
      <c r="I1" s="98"/>
    </row>
    <row r="2" spans="1:9" ht="19.5" customHeight="1" thickBot="1" x14ac:dyDescent="0.3">
      <c r="A2" s="92" t="s">
        <v>0</v>
      </c>
      <c r="B2" s="93"/>
      <c r="C2" s="99" t="s">
        <v>75</v>
      </c>
      <c r="D2" s="100"/>
      <c r="E2" s="100"/>
      <c r="F2" s="100"/>
      <c r="G2" s="100"/>
      <c r="H2" s="100"/>
      <c r="I2" s="101"/>
    </row>
    <row r="3" spans="1:9" ht="28.5" customHeight="1" thickBot="1" x14ac:dyDescent="0.25">
      <c r="A3" s="92" t="s">
        <v>1</v>
      </c>
      <c r="B3" s="93"/>
      <c r="C3" s="81" t="s">
        <v>2</v>
      </c>
      <c r="D3" s="82"/>
      <c r="E3" s="82"/>
      <c r="F3" s="82"/>
      <c r="G3" s="82"/>
      <c r="H3" s="82"/>
      <c r="I3" s="83"/>
    </row>
    <row r="4" spans="1:9" ht="22.5" customHeight="1" thickBot="1" x14ac:dyDescent="0.25">
      <c r="A4" s="92" t="s">
        <v>3</v>
      </c>
      <c r="B4" s="93"/>
      <c r="C4" s="67" t="s">
        <v>94</v>
      </c>
      <c r="D4" s="68"/>
      <c r="E4" s="68"/>
      <c r="F4" s="68"/>
      <c r="G4" s="68"/>
      <c r="H4" s="68"/>
      <c r="I4" s="69"/>
    </row>
    <row r="5" spans="1:9" ht="33.75" customHeight="1" thickBot="1" x14ac:dyDescent="0.25">
      <c r="A5" s="92" t="s">
        <v>4</v>
      </c>
      <c r="B5" s="93"/>
      <c r="C5" s="107" t="s">
        <v>66</v>
      </c>
      <c r="D5" s="107"/>
      <c r="E5" s="107"/>
      <c r="F5" s="107"/>
      <c r="G5" s="107"/>
      <c r="H5" s="107"/>
      <c r="I5" s="108"/>
    </row>
    <row r="6" spans="1:9" x14ac:dyDescent="0.2">
      <c r="A6" s="3"/>
    </row>
    <row r="7" spans="1:9" ht="15.75" customHeight="1" x14ac:dyDescent="0.2">
      <c r="A7" s="73" t="s">
        <v>5</v>
      </c>
      <c r="B7" s="73" t="s">
        <v>46</v>
      </c>
      <c r="C7" s="73" t="s">
        <v>8</v>
      </c>
      <c r="D7" s="73" t="s">
        <v>9</v>
      </c>
      <c r="E7" s="73" t="s">
        <v>10</v>
      </c>
      <c r="F7" s="73" t="s">
        <v>11</v>
      </c>
      <c r="G7" s="73"/>
      <c r="H7" s="73"/>
      <c r="I7" s="73" t="s">
        <v>12</v>
      </c>
    </row>
    <row r="8" spans="1:9" ht="69" customHeight="1" x14ac:dyDescent="0.2">
      <c r="A8" s="73"/>
      <c r="B8" s="73"/>
      <c r="C8" s="73"/>
      <c r="D8" s="73"/>
      <c r="E8" s="73"/>
      <c r="F8" s="22" t="s">
        <v>13</v>
      </c>
      <c r="G8" s="22" t="s">
        <v>14</v>
      </c>
      <c r="H8" s="22" t="s">
        <v>15</v>
      </c>
      <c r="I8" s="73"/>
    </row>
    <row r="9" spans="1:9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30" customHeight="1" x14ac:dyDescent="0.2">
      <c r="A10" s="23" t="s">
        <v>16</v>
      </c>
      <c r="B10" s="23" t="s">
        <v>17</v>
      </c>
      <c r="C10" s="24">
        <f>1+1+1+1+1+1+1+1+1+1</f>
        <v>10</v>
      </c>
      <c r="D10" s="24">
        <v>10</v>
      </c>
      <c r="E10" s="25">
        <f>13363.33+21100+21100+21100+21100+21100+21100+21100+21100+21100</f>
        <v>203263.33000000002</v>
      </c>
      <c r="F10" s="27" t="s">
        <v>32</v>
      </c>
      <c r="G10" s="27" t="s">
        <v>32</v>
      </c>
      <c r="H10" s="27" t="s">
        <v>32</v>
      </c>
      <c r="I10" s="27" t="s">
        <v>32</v>
      </c>
    </row>
    <row r="11" spans="1:9" ht="31.5" customHeight="1" x14ac:dyDescent="0.2">
      <c r="A11" s="23" t="s">
        <v>18</v>
      </c>
      <c r="B11" s="23" t="s">
        <v>19</v>
      </c>
      <c r="C11" s="24">
        <f>3+3+3+3+3+3+3+3+3+3</f>
        <v>30</v>
      </c>
      <c r="D11" s="24">
        <v>30</v>
      </c>
      <c r="E11" s="25">
        <f>35910+56700+56700+56700+56700+56700+56700+56700+56700+56700</f>
        <v>546210</v>
      </c>
      <c r="F11" s="27" t="s">
        <v>32</v>
      </c>
      <c r="G11" s="27" t="s">
        <v>32</v>
      </c>
      <c r="H11" s="27" t="s">
        <v>32</v>
      </c>
      <c r="I11" s="27" t="s">
        <v>32</v>
      </c>
    </row>
    <row r="12" spans="1:9" ht="29.25" customHeight="1" x14ac:dyDescent="0.2">
      <c r="A12" s="23" t="s">
        <v>20</v>
      </c>
      <c r="B12" s="23" t="s">
        <v>19</v>
      </c>
      <c r="C12" s="24">
        <f>2+2+2+2+2+2+2+2+2+2</f>
        <v>20</v>
      </c>
      <c r="D12" s="24">
        <v>20</v>
      </c>
      <c r="E12" s="25">
        <f>25333.34+40000+40000+40000+40000+40000+40000+40000+40000+40000</f>
        <v>385333.33999999997</v>
      </c>
      <c r="F12" s="27" t="s">
        <v>32</v>
      </c>
      <c r="G12" s="27" t="s">
        <v>32</v>
      </c>
      <c r="H12" s="27" t="s">
        <v>32</v>
      </c>
      <c r="I12" s="27" t="s">
        <v>32</v>
      </c>
    </row>
    <row r="13" spans="1:9" ht="28.5" customHeight="1" x14ac:dyDescent="0.2">
      <c r="A13" s="23" t="s">
        <v>21</v>
      </c>
      <c r="B13" s="23" t="s">
        <v>22</v>
      </c>
      <c r="C13" s="24">
        <f>1+1+1+1+1+1+1+2+2+2</f>
        <v>13</v>
      </c>
      <c r="D13" s="24">
        <v>13</v>
      </c>
      <c r="E13" s="25">
        <f>13230+18900+18900+18900+18900+18900+18900+37800+37800+37800</f>
        <v>240030</v>
      </c>
      <c r="F13" s="27" t="s">
        <v>32</v>
      </c>
      <c r="G13" s="27" t="s">
        <v>32</v>
      </c>
      <c r="H13" s="27" t="s">
        <v>32</v>
      </c>
      <c r="I13" s="27" t="s">
        <v>32</v>
      </c>
    </row>
    <row r="14" spans="1:9" ht="31.5" customHeight="1" x14ac:dyDescent="0.2">
      <c r="A14" s="23" t="s">
        <v>23</v>
      </c>
      <c r="B14" s="23" t="s">
        <v>22</v>
      </c>
      <c r="C14" s="24">
        <f>32+32+32+32+32+32+32+32+32</f>
        <v>288</v>
      </c>
      <c r="D14" s="24">
        <v>288</v>
      </c>
      <c r="E14" s="25">
        <f>383040+604800+604800+604800+604800+604800+604800+604800+604800</f>
        <v>5221440</v>
      </c>
      <c r="F14" s="27" t="s">
        <v>32</v>
      </c>
      <c r="G14" s="27" t="s">
        <v>32</v>
      </c>
      <c r="H14" s="27" t="s">
        <v>32</v>
      </c>
      <c r="I14" s="27" t="s">
        <v>32</v>
      </c>
    </row>
    <row r="15" spans="1:9" ht="34.5" customHeight="1" x14ac:dyDescent="0.2">
      <c r="A15" s="23" t="s">
        <v>24</v>
      </c>
      <c r="B15" s="23" t="s">
        <v>22</v>
      </c>
      <c r="C15" s="24">
        <f>0</f>
        <v>0</v>
      </c>
      <c r="D15" s="24">
        <v>0</v>
      </c>
      <c r="E15" s="25">
        <f>0</f>
        <v>0</v>
      </c>
      <c r="F15" s="27" t="s">
        <v>32</v>
      </c>
      <c r="G15" s="27" t="s">
        <v>32</v>
      </c>
      <c r="H15" s="27" t="s">
        <v>32</v>
      </c>
      <c r="I15" s="27" t="s">
        <v>32</v>
      </c>
    </row>
    <row r="16" spans="1:9" ht="61.5" customHeight="1" x14ac:dyDescent="0.2">
      <c r="A16" s="28" t="s">
        <v>64</v>
      </c>
      <c r="B16" s="23" t="s">
        <v>65</v>
      </c>
      <c r="C16" s="27">
        <f>6+6+6+6+6+1</f>
        <v>31</v>
      </c>
      <c r="D16" s="27">
        <v>30</v>
      </c>
      <c r="E16" s="25">
        <f>46759.98+100200+66799.98+100200+20040+17256.67</f>
        <v>351256.63</v>
      </c>
      <c r="F16" s="27" t="s">
        <v>32</v>
      </c>
      <c r="G16" s="27" t="s">
        <v>32</v>
      </c>
      <c r="H16" s="27" t="s">
        <v>32</v>
      </c>
      <c r="I16" s="27" t="s">
        <v>32</v>
      </c>
    </row>
    <row r="17" spans="1:9" ht="66.75" customHeight="1" x14ac:dyDescent="0.2">
      <c r="A17" s="61" t="s">
        <v>93</v>
      </c>
      <c r="B17" s="29" t="s">
        <v>65</v>
      </c>
      <c r="C17" s="60">
        <v>248</v>
      </c>
      <c r="D17" s="60">
        <v>0</v>
      </c>
      <c r="E17" s="30">
        <v>9538667.4900000002</v>
      </c>
      <c r="F17" s="27" t="s">
        <v>32</v>
      </c>
      <c r="G17" s="27" t="s">
        <v>32</v>
      </c>
      <c r="H17" s="27" t="s">
        <v>32</v>
      </c>
      <c r="I17" s="27" t="s">
        <v>32</v>
      </c>
    </row>
    <row r="18" spans="1:9" ht="38.25" x14ac:dyDescent="0.2">
      <c r="A18" s="23" t="s">
        <v>24</v>
      </c>
      <c r="B18" s="23" t="s">
        <v>19</v>
      </c>
      <c r="C18" s="27">
        <v>12</v>
      </c>
      <c r="D18" s="27">
        <v>0</v>
      </c>
      <c r="E18" s="25">
        <v>187550</v>
      </c>
      <c r="F18" s="27" t="s">
        <v>32</v>
      </c>
      <c r="G18" s="27" t="s">
        <v>32</v>
      </c>
      <c r="H18" s="27" t="s">
        <v>32</v>
      </c>
      <c r="I18" s="27" t="s">
        <v>32</v>
      </c>
    </row>
    <row r="19" spans="1:9" ht="51" customHeight="1" x14ac:dyDescent="0.2">
      <c r="A19" s="61" t="s">
        <v>95</v>
      </c>
      <c r="B19" s="29" t="s">
        <v>17</v>
      </c>
      <c r="C19" s="27">
        <v>1545</v>
      </c>
      <c r="D19" s="27">
        <v>0</v>
      </c>
      <c r="E19" s="25">
        <v>27267600</v>
      </c>
      <c r="F19" s="27" t="s">
        <v>32</v>
      </c>
      <c r="G19" s="27" t="s">
        <v>32</v>
      </c>
      <c r="H19" s="27" t="s">
        <v>32</v>
      </c>
      <c r="I19" s="27" t="s">
        <v>32</v>
      </c>
    </row>
    <row r="20" spans="1:9" ht="13.5" thickBot="1" x14ac:dyDescent="0.25">
      <c r="A20" s="20"/>
      <c r="B20" s="21"/>
    </row>
    <row r="21" spans="1:9" ht="42" customHeight="1" thickBot="1" x14ac:dyDescent="0.3">
      <c r="A21" s="92" t="s">
        <v>0</v>
      </c>
      <c r="B21" s="93"/>
      <c r="C21" s="99" t="s">
        <v>25</v>
      </c>
      <c r="D21" s="100"/>
      <c r="E21" s="100"/>
      <c r="F21" s="100"/>
      <c r="G21" s="100"/>
      <c r="H21" s="100"/>
      <c r="I21" s="101"/>
    </row>
    <row r="22" spans="1:9" ht="18" customHeight="1" thickBot="1" x14ac:dyDescent="0.25">
      <c r="A22" s="105" t="s">
        <v>1</v>
      </c>
      <c r="B22" s="106"/>
      <c r="C22" s="67" t="s">
        <v>2</v>
      </c>
      <c r="D22" s="68"/>
      <c r="E22" s="68"/>
      <c r="F22" s="68"/>
      <c r="G22" s="68"/>
      <c r="H22" s="68"/>
      <c r="I22" s="69"/>
    </row>
    <row r="23" spans="1:9" ht="22.5" customHeight="1" thickBot="1" x14ac:dyDescent="0.25">
      <c r="A23" s="92" t="s">
        <v>3</v>
      </c>
      <c r="B23" s="93"/>
      <c r="C23" s="67" t="s">
        <v>94</v>
      </c>
      <c r="D23" s="68"/>
      <c r="E23" s="68"/>
      <c r="F23" s="68"/>
      <c r="G23" s="68"/>
      <c r="H23" s="68"/>
      <c r="I23" s="69"/>
    </row>
    <row r="24" spans="1:9" ht="28.5" customHeight="1" thickBot="1" x14ac:dyDescent="0.25">
      <c r="A24" s="94" t="s">
        <v>4</v>
      </c>
      <c r="B24" s="95"/>
      <c r="C24" s="70" t="s">
        <v>67</v>
      </c>
      <c r="D24" s="71"/>
      <c r="E24" s="71"/>
      <c r="F24" s="71"/>
      <c r="G24" s="71"/>
      <c r="H24" s="71"/>
      <c r="I24" s="72"/>
    </row>
    <row r="25" spans="1:9" x14ac:dyDescent="0.2">
      <c r="A25" s="3"/>
    </row>
    <row r="26" spans="1:9" x14ac:dyDescent="0.2">
      <c r="A26" s="73" t="s">
        <v>5</v>
      </c>
      <c r="B26" s="22"/>
      <c r="C26" s="73" t="s">
        <v>8</v>
      </c>
      <c r="D26" s="73" t="s">
        <v>9</v>
      </c>
      <c r="E26" s="73" t="s">
        <v>10</v>
      </c>
      <c r="F26" s="73" t="s">
        <v>11</v>
      </c>
      <c r="G26" s="73"/>
      <c r="H26" s="73"/>
      <c r="I26" s="73" t="s">
        <v>12</v>
      </c>
    </row>
    <row r="27" spans="1:9" ht="74.25" customHeight="1" x14ac:dyDescent="0.2">
      <c r="A27" s="73"/>
      <c r="B27" s="22" t="s">
        <v>46</v>
      </c>
      <c r="C27" s="73"/>
      <c r="D27" s="73"/>
      <c r="E27" s="73"/>
      <c r="F27" s="22" t="s">
        <v>13</v>
      </c>
      <c r="G27" s="22" t="s">
        <v>14</v>
      </c>
      <c r="H27" s="22" t="s">
        <v>15</v>
      </c>
      <c r="I27" s="73"/>
    </row>
    <row r="28" spans="1:9" x14ac:dyDescent="0.2">
      <c r="A28" s="22">
        <v>1</v>
      </c>
      <c r="B28" s="22">
        <v>2</v>
      </c>
      <c r="C28" s="22">
        <v>3</v>
      </c>
      <c r="D28" s="22">
        <v>4</v>
      </c>
      <c r="E28" s="22">
        <v>5</v>
      </c>
      <c r="F28" s="22">
        <v>6</v>
      </c>
      <c r="G28" s="22">
        <v>7</v>
      </c>
      <c r="H28" s="22">
        <v>8</v>
      </c>
      <c r="I28" s="22">
        <v>9</v>
      </c>
    </row>
    <row r="29" spans="1:9" ht="38.25" x14ac:dyDescent="0.2">
      <c r="A29" s="23" t="s">
        <v>16</v>
      </c>
      <c r="B29" s="23" t="s">
        <v>17</v>
      </c>
      <c r="C29" s="27">
        <f>1+1+1</f>
        <v>3</v>
      </c>
      <c r="D29" s="27">
        <v>3</v>
      </c>
      <c r="E29" s="25">
        <f>17000+17000+17000</f>
        <v>51000</v>
      </c>
      <c r="F29" s="27" t="s">
        <v>32</v>
      </c>
      <c r="G29" s="27" t="s">
        <v>32</v>
      </c>
      <c r="H29" s="27" t="s">
        <v>32</v>
      </c>
      <c r="I29" s="27" t="s">
        <v>32</v>
      </c>
    </row>
    <row r="30" spans="1:9" ht="38.25" x14ac:dyDescent="0.2">
      <c r="A30" s="23" t="s">
        <v>18</v>
      </c>
      <c r="B30" s="23" t="s">
        <v>19</v>
      </c>
      <c r="C30" s="27">
        <f>3+3+3</f>
        <v>9</v>
      </c>
      <c r="D30" s="27">
        <v>9</v>
      </c>
      <c r="E30" s="25">
        <f>41040+45600+27294.72</f>
        <v>113934.72</v>
      </c>
      <c r="F30" s="27" t="s">
        <v>32</v>
      </c>
      <c r="G30" s="27" t="s">
        <v>32</v>
      </c>
      <c r="H30" s="27" t="s">
        <v>32</v>
      </c>
      <c r="I30" s="27" t="s">
        <v>32</v>
      </c>
    </row>
    <row r="31" spans="1:9" ht="38.25" x14ac:dyDescent="0.2">
      <c r="A31" s="23" t="s">
        <v>26</v>
      </c>
      <c r="B31" s="23" t="s">
        <v>19</v>
      </c>
      <c r="C31" s="27">
        <v>17</v>
      </c>
      <c r="D31" s="27">
        <v>17</v>
      </c>
      <c r="E31" s="25">
        <v>239700</v>
      </c>
      <c r="F31" s="27" t="s">
        <v>32</v>
      </c>
      <c r="G31" s="27" t="s">
        <v>32</v>
      </c>
      <c r="H31" s="27" t="s">
        <v>32</v>
      </c>
      <c r="I31" s="27" t="s">
        <v>32</v>
      </c>
    </row>
    <row r="32" spans="1:9" ht="25.5" x14ac:dyDescent="0.2">
      <c r="A32" s="23" t="s">
        <v>28</v>
      </c>
      <c r="B32" s="23" t="s">
        <v>29</v>
      </c>
      <c r="C32" s="27">
        <f>1</f>
        <v>1</v>
      </c>
      <c r="D32" s="27">
        <v>1</v>
      </c>
      <c r="E32" s="25">
        <f>8067</f>
        <v>8067</v>
      </c>
      <c r="F32" s="27" t="s">
        <v>32</v>
      </c>
      <c r="G32" s="27" t="s">
        <v>32</v>
      </c>
      <c r="H32" s="27" t="s">
        <v>32</v>
      </c>
      <c r="I32" s="27" t="s">
        <v>32</v>
      </c>
    </row>
    <row r="33" spans="1:9" ht="25.5" x14ac:dyDescent="0.2">
      <c r="A33" s="23" t="s">
        <v>30</v>
      </c>
      <c r="B33" s="23" t="s">
        <v>29</v>
      </c>
      <c r="C33" s="27">
        <v>4</v>
      </c>
      <c r="D33" s="27">
        <v>4</v>
      </c>
      <c r="E33" s="25">
        <v>25240</v>
      </c>
      <c r="F33" s="27" t="s">
        <v>32</v>
      </c>
      <c r="G33" s="27" t="s">
        <v>32</v>
      </c>
      <c r="H33" s="27" t="s">
        <v>32</v>
      </c>
      <c r="I33" s="27" t="s">
        <v>32</v>
      </c>
    </row>
    <row r="34" spans="1:9" x14ac:dyDescent="0.2">
      <c r="A34" s="6"/>
      <c r="B34" s="6"/>
      <c r="C34" s="14"/>
      <c r="D34" s="14"/>
      <c r="E34" s="17"/>
      <c r="F34" s="14"/>
      <c r="G34" s="15"/>
      <c r="H34" s="15"/>
      <c r="I34" s="15"/>
    </row>
    <row r="35" spans="1:9" ht="13.5" thickBot="1" x14ac:dyDescent="0.25">
      <c r="A35" s="6"/>
      <c r="B35" s="6"/>
      <c r="C35" s="14"/>
      <c r="D35" s="14"/>
      <c r="E35" s="17"/>
      <c r="F35" s="14"/>
      <c r="G35" s="15"/>
      <c r="H35" s="15"/>
      <c r="I35" s="15"/>
    </row>
    <row r="36" spans="1:9" ht="33" customHeight="1" thickBot="1" x14ac:dyDescent="0.3">
      <c r="A36" s="84" t="s">
        <v>0</v>
      </c>
      <c r="B36" s="85"/>
      <c r="C36" s="89" t="s">
        <v>51</v>
      </c>
      <c r="D36" s="90"/>
      <c r="E36" s="90"/>
      <c r="F36" s="90"/>
      <c r="G36" s="90"/>
      <c r="H36" s="90"/>
      <c r="I36" s="91"/>
    </row>
    <row r="37" spans="1:9" ht="22.5" customHeight="1" thickBot="1" x14ac:dyDescent="0.25">
      <c r="A37" s="84" t="s">
        <v>1</v>
      </c>
      <c r="B37" s="85"/>
      <c r="C37" s="86" t="s">
        <v>2</v>
      </c>
      <c r="D37" s="87"/>
      <c r="E37" s="87"/>
      <c r="F37" s="87"/>
      <c r="G37" s="87"/>
      <c r="H37" s="87"/>
      <c r="I37" s="88"/>
    </row>
    <row r="38" spans="1:9" ht="21" customHeight="1" thickBot="1" x14ac:dyDescent="0.25">
      <c r="A38" s="84" t="s">
        <v>3</v>
      </c>
      <c r="B38" s="85"/>
      <c r="C38" s="86" t="s">
        <v>94</v>
      </c>
      <c r="D38" s="87"/>
      <c r="E38" s="87"/>
      <c r="F38" s="87"/>
      <c r="G38" s="87"/>
      <c r="H38" s="87"/>
      <c r="I38" s="88"/>
    </row>
    <row r="39" spans="1:9" ht="27.75" customHeight="1" thickBot="1" x14ac:dyDescent="0.25">
      <c r="A39" s="84" t="s">
        <v>4</v>
      </c>
      <c r="B39" s="85"/>
      <c r="C39" s="81" t="s">
        <v>67</v>
      </c>
      <c r="D39" s="82"/>
      <c r="E39" s="82"/>
      <c r="F39" s="82"/>
      <c r="G39" s="82"/>
      <c r="H39" s="82"/>
      <c r="I39" s="83"/>
    </row>
    <row r="40" spans="1:9" x14ac:dyDescent="0.2">
      <c r="A40" s="3"/>
    </row>
    <row r="41" spans="1:9" x14ac:dyDescent="0.2">
      <c r="A41" s="73" t="s">
        <v>5</v>
      </c>
      <c r="B41" s="96" t="s">
        <v>46</v>
      </c>
      <c r="C41" s="73" t="s">
        <v>8</v>
      </c>
      <c r="D41" s="73" t="s">
        <v>9</v>
      </c>
      <c r="E41" s="73" t="s">
        <v>10</v>
      </c>
      <c r="F41" s="73" t="s">
        <v>11</v>
      </c>
      <c r="G41" s="73"/>
      <c r="H41" s="73"/>
      <c r="I41" s="73" t="s">
        <v>12</v>
      </c>
    </row>
    <row r="42" spans="1:9" ht="78" customHeight="1" x14ac:dyDescent="0.2">
      <c r="A42" s="73"/>
      <c r="B42" s="96"/>
      <c r="C42" s="73"/>
      <c r="D42" s="73"/>
      <c r="E42" s="73"/>
      <c r="F42" s="22" t="s">
        <v>13</v>
      </c>
      <c r="G42" s="22" t="s">
        <v>14</v>
      </c>
      <c r="H42" s="22" t="s">
        <v>15</v>
      </c>
      <c r="I42" s="73"/>
    </row>
    <row r="43" spans="1:9" x14ac:dyDescent="0.2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</row>
    <row r="44" spans="1:9" ht="38.25" x14ac:dyDescent="0.2">
      <c r="A44" s="23" t="s">
        <v>16</v>
      </c>
      <c r="B44" s="23" t="s">
        <v>17</v>
      </c>
      <c r="C44" s="27">
        <f>1+1+1+1+1</f>
        <v>5</v>
      </c>
      <c r="D44" s="27">
        <v>4</v>
      </c>
      <c r="E44" s="25">
        <f>6800+17000+17000+5566.67+17000</f>
        <v>63366.67</v>
      </c>
      <c r="F44" s="27" t="s">
        <v>32</v>
      </c>
      <c r="G44" s="27" t="s">
        <v>32</v>
      </c>
      <c r="H44" s="27" t="s">
        <v>32</v>
      </c>
      <c r="I44" s="27" t="s">
        <v>32</v>
      </c>
    </row>
    <row r="45" spans="1:9" ht="38.25" x14ac:dyDescent="0.2">
      <c r="A45" s="23" t="s">
        <v>18</v>
      </c>
      <c r="B45" s="23" t="s">
        <v>19</v>
      </c>
      <c r="C45" s="27">
        <f>5+4+4+4+2</f>
        <v>19</v>
      </c>
      <c r="D45" s="27">
        <v>17</v>
      </c>
      <c r="E45" s="30">
        <f>39520+60800+60800+19799.6+30400</f>
        <v>211319.6</v>
      </c>
      <c r="F45" s="27" t="s">
        <v>32</v>
      </c>
      <c r="G45" s="27" t="s">
        <v>32</v>
      </c>
      <c r="H45" s="27" t="s">
        <v>32</v>
      </c>
      <c r="I45" s="27" t="s">
        <v>32</v>
      </c>
    </row>
    <row r="46" spans="1:9" ht="38.25" x14ac:dyDescent="0.2">
      <c r="A46" s="23" t="s">
        <v>26</v>
      </c>
      <c r="B46" s="23" t="s">
        <v>19</v>
      </c>
      <c r="C46" s="27">
        <f>22</f>
        <v>22</v>
      </c>
      <c r="D46" s="27">
        <v>22</v>
      </c>
      <c r="E46" s="25">
        <f>382580</f>
        <v>382580</v>
      </c>
      <c r="F46" s="27" t="s">
        <v>32</v>
      </c>
      <c r="G46" s="27" t="s">
        <v>32</v>
      </c>
      <c r="H46" s="27" t="s">
        <v>32</v>
      </c>
      <c r="I46" s="27" t="s">
        <v>32</v>
      </c>
    </row>
    <row r="47" spans="1:9" ht="25.5" x14ac:dyDescent="0.2">
      <c r="A47" s="23" t="s">
        <v>28</v>
      </c>
      <c r="B47" s="23" t="s">
        <v>29</v>
      </c>
      <c r="C47" s="27">
        <f>1</f>
        <v>1</v>
      </c>
      <c r="D47" s="27">
        <v>1</v>
      </c>
      <c r="E47" s="25">
        <f>11428.7</f>
        <v>11428.7</v>
      </c>
      <c r="F47" s="27" t="s">
        <v>32</v>
      </c>
      <c r="G47" s="27" t="s">
        <v>32</v>
      </c>
      <c r="H47" s="27" t="s">
        <v>32</v>
      </c>
      <c r="I47" s="27" t="s">
        <v>32</v>
      </c>
    </row>
    <row r="48" spans="1:9" ht="25.5" x14ac:dyDescent="0.2">
      <c r="A48" s="23" t="s">
        <v>30</v>
      </c>
      <c r="B48" s="23" t="s">
        <v>29</v>
      </c>
      <c r="C48" s="27">
        <f>6</f>
        <v>6</v>
      </c>
      <c r="D48" s="27">
        <v>6</v>
      </c>
      <c r="E48" s="25">
        <f>47880</f>
        <v>47880</v>
      </c>
      <c r="F48" s="27" t="s">
        <v>32</v>
      </c>
      <c r="G48" s="27" t="s">
        <v>32</v>
      </c>
      <c r="H48" s="27" t="s">
        <v>32</v>
      </c>
      <c r="I48" s="27" t="s">
        <v>32</v>
      </c>
    </row>
    <row r="49" spans="1:9" ht="123.75" customHeight="1" thickBot="1" x14ac:dyDescent="0.25">
      <c r="A49" s="6"/>
      <c r="B49" s="6"/>
      <c r="C49" s="14"/>
      <c r="D49" s="14"/>
      <c r="E49" s="17"/>
      <c r="F49" s="14"/>
      <c r="G49" s="15"/>
      <c r="H49" s="15"/>
      <c r="I49" s="15"/>
    </row>
    <row r="50" spans="1:9" ht="18" customHeight="1" thickBot="1" x14ac:dyDescent="0.3">
      <c r="A50" s="62" t="s">
        <v>0</v>
      </c>
      <c r="B50" s="63"/>
      <c r="C50" s="64" t="s">
        <v>62</v>
      </c>
      <c r="D50" s="65"/>
      <c r="E50" s="65"/>
      <c r="F50" s="65"/>
      <c r="G50" s="65"/>
      <c r="H50" s="65"/>
      <c r="I50" s="66"/>
    </row>
    <row r="51" spans="1:9" ht="22.5" customHeight="1" thickBot="1" x14ac:dyDescent="0.25">
      <c r="A51" s="62" t="s">
        <v>1</v>
      </c>
      <c r="B51" s="63"/>
      <c r="C51" s="67" t="s">
        <v>2</v>
      </c>
      <c r="D51" s="68"/>
      <c r="E51" s="68"/>
      <c r="F51" s="68"/>
      <c r="G51" s="68"/>
      <c r="H51" s="68"/>
      <c r="I51" s="69"/>
    </row>
    <row r="52" spans="1:9" ht="20.25" customHeight="1" thickBot="1" x14ac:dyDescent="0.25">
      <c r="A52" s="62" t="s">
        <v>3</v>
      </c>
      <c r="B52" s="63"/>
      <c r="C52" s="67" t="s">
        <v>94</v>
      </c>
      <c r="D52" s="68"/>
      <c r="E52" s="68"/>
      <c r="F52" s="68"/>
      <c r="G52" s="68"/>
      <c r="H52" s="68"/>
      <c r="I52" s="69"/>
    </row>
    <row r="53" spans="1:9" ht="24.75" customHeight="1" thickBot="1" x14ac:dyDescent="0.25">
      <c r="A53" s="62" t="s">
        <v>4</v>
      </c>
      <c r="B53" s="63"/>
      <c r="C53" s="70" t="s">
        <v>67</v>
      </c>
      <c r="D53" s="71"/>
      <c r="E53" s="71"/>
      <c r="F53" s="71"/>
      <c r="G53" s="71"/>
      <c r="H53" s="71"/>
      <c r="I53" s="72"/>
    </row>
    <row r="54" spans="1:9" ht="16.5" customHeight="1" x14ac:dyDescent="0.2">
      <c r="A54" s="5"/>
    </row>
    <row r="55" spans="1:9" x14ac:dyDescent="0.2">
      <c r="A55" s="73" t="s">
        <v>5</v>
      </c>
      <c r="B55" s="96" t="s">
        <v>46</v>
      </c>
      <c r="C55" s="73" t="s">
        <v>8</v>
      </c>
      <c r="D55" s="73" t="s">
        <v>9</v>
      </c>
      <c r="E55" s="73" t="s">
        <v>10</v>
      </c>
      <c r="F55" s="73" t="s">
        <v>11</v>
      </c>
      <c r="G55" s="73"/>
      <c r="H55" s="73"/>
      <c r="I55" s="73" t="s">
        <v>12</v>
      </c>
    </row>
    <row r="56" spans="1:9" ht="76.5" x14ac:dyDescent="0.2">
      <c r="A56" s="73"/>
      <c r="B56" s="96"/>
      <c r="C56" s="73"/>
      <c r="D56" s="73"/>
      <c r="E56" s="73"/>
      <c r="F56" s="22" t="s">
        <v>13</v>
      </c>
      <c r="G56" s="22" t="s">
        <v>14</v>
      </c>
      <c r="H56" s="22" t="s">
        <v>15</v>
      </c>
      <c r="I56" s="73"/>
    </row>
    <row r="57" spans="1:9" x14ac:dyDescent="0.2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  <c r="H57" s="22">
        <v>8</v>
      </c>
      <c r="I57" s="22">
        <v>9</v>
      </c>
    </row>
    <row r="58" spans="1:9" ht="30.75" customHeight="1" x14ac:dyDescent="0.2">
      <c r="A58" s="23" t="s">
        <v>16</v>
      </c>
      <c r="B58" s="23" t="s">
        <v>19</v>
      </c>
      <c r="C58" s="27" t="s">
        <v>32</v>
      </c>
      <c r="D58" s="27" t="s">
        <v>32</v>
      </c>
      <c r="E58" s="27" t="s">
        <v>32</v>
      </c>
      <c r="F58" s="27" t="s">
        <v>32</v>
      </c>
      <c r="G58" s="27" t="s">
        <v>32</v>
      </c>
      <c r="H58" s="27" t="s">
        <v>32</v>
      </c>
      <c r="I58" s="27" t="s">
        <v>32</v>
      </c>
    </row>
    <row r="59" spans="1:9" ht="31.5" customHeight="1" x14ac:dyDescent="0.2">
      <c r="A59" s="23" t="s">
        <v>31</v>
      </c>
      <c r="B59" s="23" t="s">
        <v>19</v>
      </c>
      <c r="C59" s="27" t="s">
        <v>32</v>
      </c>
      <c r="D59" s="27" t="s">
        <v>32</v>
      </c>
      <c r="E59" s="27" t="s">
        <v>32</v>
      </c>
      <c r="F59" s="27" t="s">
        <v>32</v>
      </c>
      <c r="G59" s="27" t="s">
        <v>32</v>
      </c>
      <c r="H59" s="27" t="s">
        <v>32</v>
      </c>
      <c r="I59" s="27" t="s">
        <v>32</v>
      </c>
    </row>
    <row r="60" spans="1:9" ht="30" customHeight="1" x14ac:dyDescent="0.2">
      <c r="A60" s="23" t="s">
        <v>26</v>
      </c>
      <c r="B60" s="23" t="s">
        <v>19</v>
      </c>
      <c r="C60" s="27" t="s">
        <v>32</v>
      </c>
      <c r="D60" s="27" t="s">
        <v>32</v>
      </c>
      <c r="E60" s="27" t="s">
        <v>32</v>
      </c>
      <c r="F60" s="27" t="s">
        <v>32</v>
      </c>
      <c r="G60" s="27" t="s">
        <v>32</v>
      </c>
      <c r="H60" s="27" t="s">
        <v>32</v>
      </c>
      <c r="I60" s="27" t="s">
        <v>32</v>
      </c>
    </row>
    <row r="61" spans="1:9" ht="25.5" x14ac:dyDescent="0.2">
      <c r="A61" s="23" t="s">
        <v>28</v>
      </c>
      <c r="B61" s="23" t="s">
        <v>29</v>
      </c>
      <c r="C61" s="27" t="s">
        <v>32</v>
      </c>
      <c r="D61" s="27" t="s">
        <v>32</v>
      </c>
      <c r="E61" s="27" t="s">
        <v>32</v>
      </c>
      <c r="F61" s="27" t="s">
        <v>32</v>
      </c>
      <c r="G61" s="27" t="s">
        <v>32</v>
      </c>
      <c r="H61" s="27" t="s">
        <v>32</v>
      </c>
      <c r="I61" s="27" t="s">
        <v>32</v>
      </c>
    </row>
    <row r="62" spans="1:9" ht="25.5" x14ac:dyDescent="0.2">
      <c r="A62" s="23" t="s">
        <v>30</v>
      </c>
      <c r="B62" s="23" t="s">
        <v>29</v>
      </c>
      <c r="C62" s="27" t="s">
        <v>32</v>
      </c>
      <c r="D62" s="27" t="s">
        <v>32</v>
      </c>
      <c r="E62" s="27" t="s">
        <v>32</v>
      </c>
      <c r="F62" s="27" t="s">
        <v>32</v>
      </c>
      <c r="G62" s="27" t="s">
        <v>32</v>
      </c>
      <c r="H62" s="27" t="s">
        <v>32</v>
      </c>
      <c r="I62" s="27" t="s">
        <v>32</v>
      </c>
    </row>
    <row r="63" spans="1:9" ht="169.5" customHeight="1" thickBot="1" x14ac:dyDescent="0.25">
      <c r="A63" s="2"/>
    </row>
    <row r="64" spans="1:9" ht="30" customHeight="1" thickBot="1" x14ac:dyDescent="0.3">
      <c r="A64" s="62" t="s">
        <v>0</v>
      </c>
      <c r="B64" s="63"/>
      <c r="C64" s="64" t="s">
        <v>50</v>
      </c>
      <c r="D64" s="65"/>
      <c r="E64" s="65"/>
      <c r="F64" s="65"/>
      <c r="G64" s="65"/>
      <c r="H64" s="65"/>
      <c r="I64" s="66"/>
    </row>
    <row r="65" spans="1:9" ht="15" customHeight="1" thickBot="1" x14ac:dyDescent="0.25">
      <c r="A65" s="62" t="s">
        <v>1</v>
      </c>
      <c r="B65" s="63"/>
      <c r="C65" s="67" t="s">
        <v>2</v>
      </c>
      <c r="D65" s="68"/>
      <c r="E65" s="68"/>
      <c r="F65" s="68"/>
      <c r="G65" s="68"/>
      <c r="H65" s="68"/>
      <c r="I65" s="69"/>
    </row>
    <row r="66" spans="1:9" ht="12.75" customHeight="1" thickBot="1" x14ac:dyDescent="0.25">
      <c r="A66" s="62" t="s">
        <v>3</v>
      </c>
      <c r="B66" s="63"/>
      <c r="C66" s="67" t="s">
        <v>94</v>
      </c>
      <c r="D66" s="68"/>
      <c r="E66" s="68"/>
      <c r="F66" s="68"/>
      <c r="G66" s="68"/>
      <c r="H66" s="68"/>
      <c r="I66" s="69"/>
    </row>
    <row r="67" spans="1:9" ht="22.5" customHeight="1" thickBot="1" x14ac:dyDescent="0.25">
      <c r="A67" s="62" t="s">
        <v>4</v>
      </c>
      <c r="B67" s="63"/>
      <c r="C67" s="70" t="s">
        <v>67</v>
      </c>
      <c r="D67" s="71"/>
      <c r="E67" s="71"/>
      <c r="F67" s="71"/>
      <c r="G67" s="71"/>
      <c r="H67" s="71"/>
      <c r="I67" s="72"/>
    </row>
    <row r="68" spans="1:9" x14ac:dyDescent="0.2">
      <c r="A68" s="5"/>
    </row>
    <row r="69" spans="1:9" x14ac:dyDescent="0.2">
      <c r="A69" s="73" t="s">
        <v>5</v>
      </c>
      <c r="B69" s="22" t="s">
        <v>6</v>
      </c>
      <c r="C69" s="73" t="s">
        <v>8</v>
      </c>
      <c r="D69" s="73" t="s">
        <v>9</v>
      </c>
      <c r="E69" s="73" t="s">
        <v>10</v>
      </c>
      <c r="F69" s="73" t="s">
        <v>11</v>
      </c>
      <c r="G69" s="73"/>
      <c r="H69" s="73"/>
      <c r="I69" s="73" t="s">
        <v>12</v>
      </c>
    </row>
    <row r="70" spans="1:9" ht="76.5" x14ac:dyDescent="0.2">
      <c r="A70" s="73"/>
      <c r="B70" s="22" t="s">
        <v>7</v>
      </c>
      <c r="C70" s="73"/>
      <c r="D70" s="73"/>
      <c r="E70" s="73"/>
      <c r="F70" s="22" t="s">
        <v>13</v>
      </c>
      <c r="G70" s="22" t="s">
        <v>14</v>
      </c>
      <c r="H70" s="22" t="s">
        <v>15</v>
      </c>
      <c r="I70" s="73"/>
    </row>
    <row r="71" spans="1:9" x14ac:dyDescent="0.2">
      <c r="A71" s="22">
        <v>1</v>
      </c>
      <c r="B71" s="22">
        <v>2</v>
      </c>
      <c r="C71" s="22">
        <v>3</v>
      </c>
      <c r="D71" s="22">
        <v>4</v>
      </c>
      <c r="E71" s="22">
        <v>5</v>
      </c>
      <c r="F71" s="22">
        <v>6</v>
      </c>
      <c r="G71" s="22">
        <v>7</v>
      </c>
      <c r="H71" s="22">
        <v>8</v>
      </c>
      <c r="I71" s="22">
        <v>9</v>
      </c>
    </row>
    <row r="72" spans="1:9" ht="27" customHeight="1" x14ac:dyDescent="0.2">
      <c r="A72" s="23" t="s">
        <v>31</v>
      </c>
      <c r="B72" s="23" t="s">
        <v>19</v>
      </c>
      <c r="C72" s="27">
        <v>1</v>
      </c>
      <c r="D72" s="27">
        <v>1</v>
      </c>
      <c r="E72" s="25">
        <v>15200</v>
      </c>
      <c r="F72" s="27" t="s">
        <v>32</v>
      </c>
      <c r="G72" s="27" t="s">
        <v>32</v>
      </c>
      <c r="H72" s="27" t="s">
        <v>32</v>
      </c>
      <c r="I72" s="27" t="s">
        <v>32</v>
      </c>
    </row>
    <row r="73" spans="1:9" ht="12.75" customHeight="1" thickBot="1" x14ac:dyDescent="0.25">
      <c r="A73" s="6"/>
      <c r="B73" s="6"/>
      <c r="C73" s="14"/>
      <c r="D73" s="14"/>
      <c r="E73" s="14"/>
      <c r="F73" s="13"/>
      <c r="G73" s="13"/>
      <c r="H73" s="14"/>
      <c r="I73" s="14"/>
    </row>
    <row r="74" spans="1:9" ht="18" customHeight="1" thickBot="1" x14ac:dyDescent="0.3">
      <c r="A74" s="62" t="s">
        <v>0</v>
      </c>
      <c r="B74" s="63"/>
      <c r="C74" s="64" t="s">
        <v>61</v>
      </c>
      <c r="D74" s="65"/>
      <c r="E74" s="65"/>
      <c r="F74" s="65"/>
      <c r="G74" s="65"/>
      <c r="H74" s="65"/>
      <c r="I74" s="66"/>
    </row>
    <row r="75" spans="1:9" ht="22.5" customHeight="1" thickBot="1" x14ac:dyDescent="0.25">
      <c r="A75" s="62" t="s">
        <v>1</v>
      </c>
      <c r="B75" s="63"/>
      <c r="C75" s="67" t="s">
        <v>2</v>
      </c>
      <c r="D75" s="68"/>
      <c r="E75" s="68"/>
      <c r="F75" s="68"/>
      <c r="G75" s="68"/>
      <c r="H75" s="68"/>
      <c r="I75" s="69"/>
    </row>
    <row r="76" spans="1:9" ht="12.75" customHeight="1" thickBot="1" x14ac:dyDescent="0.25">
      <c r="A76" s="62" t="s">
        <v>3</v>
      </c>
      <c r="B76" s="63"/>
      <c r="C76" s="67" t="s">
        <v>94</v>
      </c>
      <c r="D76" s="68"/>
      <c r="E76" s="68"/>
      <c r="F76" s="68"/>
      <c r="G76" s="68"/>
      <c r="H76" s="68"/>
      <c r="I76" s="69"/>
    </row>
    <row r="77" spans="1:9" ht="24" customHeight="1" thickBot="1" x14ac:dyDescent="0.25">
      <c r="A77" s="62" t="s">
        <v>4</v>
      </c>
      <c r="B77" s="63"/>
      <c r="C77" s="77" t="s">
        <v>67</v>
      </c>
      <c r="D77" s="78"/>
      <c r="E77" s="78"/>
      <c r="F77" s="78"/>
      <c r="G77" s="78"/>
      <c r="H77" s="78"/>
      <c r="I77" s="79"/>
    </row>
    <row r="78" spans="1:9" x14ac:dyDescent="0.2">
      <c r="A78" s="5"/>
    </row>
    <row r="79" spans="1:9" x14ac:dyDescent="0.2">
      <c r="A79" s="73" t="s">
        <v>5</v>
      </c>
      <c r="B79" s="22" t="s">
        <v>6</v>
      </c>
      <c r="C79" s="73" t="s">
        <v>8</v>
      </c>
      <c r="D79" s="73" t="s">
        <v>9</v>
      </c>
      <c r="E79" s="73" t="s">
        <v>10</v>
      </c>
      <c r="F79" s="73" t="s">
        <v>11</v>
      </c>
      <c r="G79" s="73"/>
      <c r="H79" s="73"/>
      <c r="I79" s="73" t="s">
        <v>12</v>
      </c>
    </row>
    <row r="80" spans="1:9" ht="76.5" x14ac:dyDescent="0.2">
      <c r="A80" s="73"/>
      <c r="B80" s="22" t="s">
        <v>7</v>
      </c>
      <c r="C80" s="73"/>
      <c r="D80" s="73"/>
      <c r="E80" s="73"/>
      <c r="F80" s="22" t="s">
        <v>13</v>
      </c>
      <c r="G80" s="22" t="s">
        <v>14</v>
      </c>
      <c r="H80" s="22" t="s">
        <v>15</v>
      </c>
      <c r="I80" s="73"/>
    </row>
    <row r="81" spans="1:9" x14ac:dyDescent="0.2">
      <c r="A81" s="22">
        <v>1</v>
      </c>
      <c r="B81" s="22">
        <v>2</v>
      </c>
      <c r="C81" s="22">
        <v>3</v>
      </c>
      <c r="D81" s="22">
        <v>4</v>
      </c>
      <c r="E81" s="22">
        <v>5</v>
      </c>
      <c r="F81" s="22">
        <v>6</v>
      </c>
      <c r="G81" s="22">
        <v>7</v>
      </c>
      <c r="H81" s="22">
        <v>8</v>
      </c>
      <c r="I81" s="22">
        <v>9</v>
      </c>
    </row>
    <row r="82" spans="1:9" ht="28.5" customHeight="1" x14ac:dyDescent="0.2">
      <c r="A82" s="23" t="s">
        <v>31</v>
      </c>
      <c r="B82" s="23" t="s">
        <v>19</v>
      </c>
      <c r="C82" s="26" t="s">
        <v>32</v>
      </c>
      <c r="D82" s="26" t="s">
        <v>32</v>
      </c>
      <c r="E82" s="27" t="s">
        <v>32</v>
      </c>
      <c r="F82" s="26" t="s">
        <v>32</v>
      </c>
      <c r="G82" s="26" t="s">
        <v>32</v>
      </c>
      <c r="H82" s="27" t="s">
        <v>32</v>
      </c>
      <c r="I82" s="27" t="s">
        <v>32</v>
      </c>
    </row>
    <row r="83" spans="1:9" ht="25.5" x14ac:dyDescent="0.2">
      <c r="A83" s="23" t="s">
        <v>26</v>
      </c>
      <c r="B83" s="23" t="s">
        <v>33</v>
      </c>
      <c r="C83" s="26" t="s">
        <v>32</v>
      </c>
      <c r="D83" s="26" t="s">
        <v>32</v>
      </c>
      <c r="E83" s="27" t="s">
        <v>32</v>
      </c>
      <c r="F83" s="26" t="s">
        <v>32</v>
      </c>
      <c r="G83" s="26" t="s">
        <v>32</v>
      </c>
      <c r="H83" s="27" t="s">
        <v>32</v>
      </c>
      <c r="I83" s="27" t="s">
        <v>32</v>
      </c>
    </row>
    <row r="84" spans="1:9" ht="25.5" x14ac:dyDescent="0.2">
      <c r="A84" s="23" t="s">
        <v>28</v>
      </c>
      <c r="B84" s="23" t="s">
        <v>29</v>
      </c>
      <c r="C84" s="26" t="s">
        <v>32</v>
      </c>
      <c r="D84" s="26" t="s">
        <v>32</v>
      </c>
      <c r="E84" s="27" t="s">
        <v>32</v>
      </c>
      <c r="F84" s="26" t="s">
        <v>32</v>
      </c>
      <c r="G84" s="26" t="s">
        <v>32</v>
      </c>
      <c r="H84" s="27" t="s">
        <v>32</v>
      </c>
      <c r="I84" s="27" t="s">
        <v>32</v>
      </c>
    </row>
    <row r="85" spans="1:9" ht="25.5" x14ac:dyDescent="0.2">
      <c r="A85" s="23" t="s">
        <v>30</v>
      </c>
      <c r="B85" s="23" t="s">
        <v>29</v>
      </c>
      <c r="C85" s="26" t="s">
        <v>32</v>
      </c>
      <c r="D85" s="26" t="s">
        <v>32</v>
      </c>
      <c r="E85" s="27" t="s">
        <v>32</v>
      </c>
      <c r="F85" s="26" t="s">
        <v>32</v>
      </c>
      <c r="G85" s="26" t="s">
        <v>32</v>
      </c>
      <c r="H85" s="27" t="s">
        <v>32</v>
      </c>
      <c r="I85" s="27" t="s">
        <v>32</v>
      </c>
    </row>
    <row r="86" spans="1:9" ht="3.75" customHeight="1" thickBot="1" x14ac:dyDescent="0.25">
      <c r="A86" s="16"/>
      <c r="B86" s="6"/>
      <c r="C86" s="14"/>
      <c r="D86" s="14"/>
      <c r="E86" s="17"/>
      <c r="F86" s="15"/>
      <c r="G86" s="15"/>
      <c r="H86" s="14"/>
      <c r="I86" s="4"/>
    </row>
    <row r="87" spans="1:9" ht="30.75" customHeight="1" thickBot="1" x14ac:dyDescent="0.3">
      <c r="A87" s="62" t="s">
        <v>0</v>
      </c>
      <c r="B87" s="63"/>
      <c r="C87" s="64" t="s">
        <v>76</v>
      </c>
      <c r="D87" s="65"/>
      <c r="E87" s="65"/>
      <c r="F87" s="65"/>
      <c r="G87" s="65"/>
      <c r="H87" s="65"/>
      <c r="I87" s="66"/>
    </row>
    <row r="88" spans="1:9" ht="22.5" customHeight="1" thickBot="1" x14ac:dyDescent="0.25">
      <c r="A88" s="62" t="s">
        <v>1</v>
      </c>
      <c r="B88" s="63"/>
      <c r="C88" s="67" t="s">
        <v>2</v>
      </c>
      <c r="D88" s="68"/>
      <c r="E88" s="68"/>
      <c r="F88" s="68"/>
      <c r="G88" s="68"/>
      <c r="H88" s="68"/>
      <c r="I88" s="69"/>
    </row>
    <row r="89" spans="1:9" ht="12.75" customHeight="1" thickBot="1" x14ac:dyDescent="0.25">
      <c r="A89" s="62" t="s">
        <v>3</v>
      </c>
      <c r="B89" s="63"/>
      <c r="C89" s="67" t="s">
        <v>94</v>
      </c>
      <c r="D89" s="68"/>
      <c r="E89" s="68"/>
      <c r="F89" s="68"/>
      <c r="G89" s="68"/>
      <c r="H89" s="68"/>
      <c r="I89" s="69"/>
    </row>
    <row r="90" spans="1:9" ht="24" customHeight="1" thickBot="1" x14ac:dyDescent="0.25">
      <c r="A90" s="62" t="s">
        <v>4</v>
      </c>
      <c r="B90" s="63"/>
      <c r="C90" s="70" t="s">
        <v>67</v>
      </c>
      <c r="D90" s="71"/>
      <c r="E90" s="71"/>
      <c r="F90" s="71"/>
      <c r="G90" s="71"/>
      <c r="H90" s="71"/>
      <c r="I90" s="72"/>
    </row>
    <row r="91" spans="1:9" x14ac:dyDescent="0.2">
      <c r="A91" s="5"/>
    </row>
    <row r="92" spans="1:9" x14ac:dyDescent="0.2">
      <c r="A92" s="73" t="s">
        <v>5</v>
      </c>
      <c r="B92" s="22" t="s">
        <v>6</v>
      </c>
      <c r="C92" s="73" t="s">
        <v>8</v>
      </c>
      <c r="D92" s="73" t="s">
        <v>9</v>
      </c>
      <c r="E92" s="73" t="s">
        <v>10</v>
      </c>
      <c r="F92" s="73" t="s">
        <v>11</v>
      </c>
      <c r="G92" s="73"/>
      <c r="H92" s="73"/>
      <c r="I92" s="73" t="s">
        <v>12</v>
      </c>
    </row>
    <row r="93" spans="1:9" ht="76.5" x14ac:dyDescent="0.2">
      <c r="A93" s="73"/>
      <c r="B93" s="22" t="s">
        <v>7</v>
      </c>
      <c r="C93" s="73"/>
      <c r="D93" s="73"/>
      <c r="E93" s="73"/>
      <c r="F93" s="22" t="s">
        <v>13</v>
      </c>
      <c r="G93" s="22" t="s">
        <v>14</v>
      </c>
      <c r="H93" s="22" t="s">
        <v>15</v>
      </c>
      <c r="I93" s="73"/>
    </row>
    <row r="94" spans="1:9" x14ac:dyDescent="0.2">
      <c r="A94" s="22">
        <v>1</v>
      </c>
      <c r="B94" s="22">
        <v>2</v>
      </c>
      <c r="C94" s="22">
        <v>3</v>
      </c>
      <c r="D94" s="22">
        <v>4</v>
      </c>
      <c r="E94" s="22">
        <v>5</v>
      </c>
      <c r="F94" s="22">
        <v>6</v>
      </c>
      <c r="G94" s="22">
        <v>7</v>
      </c>
      <c r="H94" s="22">
        <v>8</v>
      </c>
      <c r="I94" s="22">
        <v>9</v>
      </c>
    </row>
    <row r="95" spans="1:9" ht="30.75" customHeight="1" x14ac:dyDescent="0.2">
      <c r="A95" s="23" t="s">
        <v>16</v>
      </c>
      <c r="B95" s="23" t="s">
        <v>19</v>
      </c>
      <c r="C95" s="27">
        <f>1+1+1+1+1+1+1</f>
        <v>7</v>
      </c>
      <c r="D95" s="27">
        <v>7</v>
      </c>
      <c r="E95" s="25">
        <f>17000+17000+17000+17000+17000+17000+17000</f>
        <v>119000</v>
      </c>
      <c r="F95" s="27" t="s">
        <v>32</v>
      </c>
      <c r="G95" s="27" t="s">
        <v>32</v>
      </c>
      <c r="H95" s="27" t="s">
        <v>32</v>
      </c>
      <c r="I95" s="27" t="s">
        <v>32</v>
      </c>
    </row>
    <row r="96" spans="1:9" ht="28.5" customHeight="1" x14ac:dyDescent="0.2">
      <c r="A96" s="23" t="s">
        <v>31</v>
      </c>
      <c r="B96" s="23" t="s">
        <v>19</v>
      </c>
      <c r="C96" s="27">
        <f>1+1+1+1+1+1</f>
        <v>6</v>
      </c>
      <c r="D96" s="27">
        <v>6</v>
      </c>
      <c r="E96" s="25">
        <f>18240+18240+18240+18240+18240+18240</f>
        <v>109440</v>
      </c>
      <c r="F96" s="27" t="s">
        <v>32</v>
      </c>
      <c r="G96" s="27" t="s">
        <v>32</v>
      </c>
      <c r="H96" s="27" t="s">
        <v>32</v>
      </c>
      <c r="I96" s="27" t="s">
        <v>32</v>
      </c>
    </row>
    <row r="97" spans="1:9" ht="25.5" x14ac:dyDescent="0.2">
      <c r="A97" s="23" t="s">
        <v>26</v>
      </c>
      <c r="B97" s="23" t="s">
        <v>33</v>
      </c>
      <c r="C97" s="27">
        <f>8+9+8+8+9+8</f>
        <v>50</v>
      </c>
      <c r="D97" s="27">
        <v>50</v>
      </c>
      <c r="E97" s="25">
        <f>16920+49278.35+49278.37+49278.36+49278.36+49278.27</f>
        <v>263311.71000000002</v>
      </c>
      <c r="F97" s="27" t="s">
        <v>32</v>
      </c>
      <c r="G97" s="27" t="s">
        <v>32</v>
      </c>
      <c r="H97" s="27" t="s">
        <v>32</v>
      </c>
      <c r="I97" s="27" t="s">
        <v>32</v>
      </c>
    </row>
    <row r="98" spans="1:9" ht="25.5" x14ac:dyDescent="0.2">
      <c r="A98" s="23" t="s">
        <v>28</v>
      </c>
      <c r="B98" s="23" t="s">
        <v>29</v>
      </c>
      <c r="C98" s="27">
        <v>1</v>
      </c>
      <c r="D98" s="26">
        <v>1</v>
      </c>
      <c r="E98" s="25">
        <v>10413.33</v>
      </c>
      <c r="F98" s="26" t="s">
        <v>32</v>
      </c>
      <c r="G98" s="26" t="s">
        <v>32</v>
      </c>
      <c r="H98" s="27" t="s">
        <v>32</v>
      </c>
      <c r="I98" s="27" t="s">
        <v>32</v>
      </c>
    </row>
    <row r="99" spans="1:9" ht="25.5" x14ac:dyDescent="0.2">
      <c r="A99" s="23" t="s">
        <v>30</v>
      </c>
      <c r="B99" s="23" t="s">
        <v>29</v>
      </c>
      <c r="C99" s="27">
        <v>1</v>
      </c>
      <c r="D99" s="26">
        <v>1</v>
      </c>
      <c r="E99" s="25">
        <v>10080</v>
      </c>
      <c r="F99" s="26" t="s">
        <v>32</v>
      </c>
      <c r="G99" s="26" t="s">
        <v>32</v>
      </c>
      <c r="H99" s="27" t="s">
        <v>32</v>
      </c>
      <c r="I99" s="27" t="s">
        <v>32</v>
      </c>
    </row>
    <row r="100" spans="1:9" ht="155.25" customHeight="1" x14ac:dyDescent="0.2">
      <c r="A100" s="16"/>
      <c r="B100" s="6"/>
      <c r="C100" s="14"/>
      <c r="D100" s="15"/>
      <c r="E100" s="17"/>
      <c r="F100" s="15"/>
      <c r="G100" s="15"/>
      <c r="H100" s="14"/>
      <c r="I100" s="4"/>
    </row>
    <row r="101" spans="1:9" ht="13.5" thickBot="1" x14ac:dyDescent="0.25">
      <c r="A101" s="16"/>
      <c r="B101" s="6"/>
      <c r="C101" s="14"/>
      <c r="D101" s="15"/>
      <c r="E101" s="17"/>
      <c r="F101" s="15"/>
      <c r="G101" s="15"/>
      <c r="H101" s="14"/>
      <c r="I101" s="4"/>
    </row>
    <row r="102" spans="1:9" s="10" customFormat="1" ht="22.5" customHeight="1" thickBot="1" x14ac:dyDescent="0.3">
      <c r="A102" s="62" t="s">
        <v>0</v>
      </c>
      <c r="B102" s="63"/>
      <c r="C102" s="64" t="s">
        <v>27</v>
      </c>
      <c r="D102" s="65"/>
      <c r="E102" s="65"/>
      <c r="F102" s="65"/>
      <c r="G102" s="65"/>
      <c r="H102" s="65"/>
      <c r="I102" s="66"/>
    </row>
    <row r="103" spans="1:9" s="10" customFormat="1" ht="22.5" customHeight="1" thickBot="1" x14ac:dyDescent="0.25">
      <c r="A103" s="62" t="s">
        <v>1</v>
      </c>
      <c r="B103" s="63"/>
      <c r="C103" s="74" t="s">
        <v>2</v>
      </c>
      <c r="D103" s="75"/>
      <c r="E103" s="75"/>
      <c r="F103" s="75"/>
      <c r="G103" s="75"/>
      <c r="H103" s="75"/>
      <c r="I103" s="76"/>
    </row>
    <row r="104" spans="1:9" s="10" customFormat="1" ht="12.75" customHeight="1" thickBot="1" x14ac:dyDescent="0.25">
      <c r="A104" s="62" t="s">
        <v>3</v>
      </c>
      <c r="B104" s="63"/>
      <c r="C104" s="67" t="s">
        <v>94</v>
      </c>
      <c r="D104" s="68"/>
      <c r="E104" s="68"/>
      <c r="F104" s="68"/>
      <c r="G104" s="68"/>
      <c r="H104" s="68"/>
      <c r="I104" s="69"/>
    </row>
    <row r="105" spans="1:9" s="10" customFormat="1" ht="27" customHeight="1" thickBot="1" x14ac:dyDescent="0.25">
      <c r="A105" s="62" t="s">
        <v>4</v>
      </c>
      <c r="B105" s="63"/>
      <c r="C105" s="77" t="s">
        <v>68</v>
      </c>
      <c r="D105" s="78"/>
      <c r="E105" s="78"/>
      <c r="F105" s="78"/>
      <c r="G105" s="78"/>
      <c r="H105" s="78"/>
      <c r="I105" s="79"/>
    </row>
    <row r="106" spans="1:9" s="10" customFormat="1" ht="18" customHeight="1" x14ac:dyDescent="0.25">
      <c r="A106" s="12"/>
      <c r="B106" s="12"/>
      <c r="C106" s="13"/>
      <c r="D106" s="13"/>
      <c r="E106" s="13"/>
      <c r="F106" s="13"/>
      <c r="G106" s="13"/>
      <c r="H106" s="13"/>
      <c r="I106" s="13"/>
    </row>
    <row r="107" spans="1:9" s="10" customFormat="1" x14ac:dyDescent="0.2">
      <c r="A107" s="73" t="s">
        <v>5</v>
      </c>
      <c r="B107" s="22" t="s">
        <v>6</v>
      </c>
      <c r="C107" s="73" t="s">
        <v>8</v>
      </c>
      <c r="D107" s="73" t="s">
        <v>9</v>
      </c>
      <c r="E107" s="73" t="s">
        <v>10</v>
      </c>
      <c r="F107" s="73" t="s">
        <v>11</v>
      </c>
      <c r="G107" s="73"/>
      <c r="H107" s="73"/>
      <c r="I107" s="73" t="s">
        <v>12</v>
      </c>
    </row>
    <row r="108" spans="1:9" ht="76.5" x14ac:dyDescent="0.2">
      <c r="A108" s="73"/>
      <c r="B108" s="22" t="s">
        <v>7</v>
      </c>
      <c r="C108" s="73"/>
      <c r="D108" s="73"/>
      <c r="E108" s="73"/>
      <c r="F108" s="22" t="s">
        <v>13</v>
      </c>
      <c r="G108" s="22" t="s">
        <v>14</v>
      </c>
      <c r="H108" s="22" t="s">
        <v>15</v>
      </c>
      <c r="I108" s="73"/>
    </row>
    <row r="109" spans="1:9" x14ac:dyDescent="0.2">
      <c r="A109" s="22">
        <v>1</v>
      </c>
      <c r="B109" s="22">
        <v>2</v>
      </c>
      <c r="C109" s="22">
        <v>3</v>
      </c>
      <c r="D109" s="22">
        <v>4</v>
      </c>
      <c r="E109" s="22">
        <v>5</v>
      </c>
      <c r="F109" s="22">
        <v>6</v>
      </c>
      <c r="G109" s="22">
        <v>7</v>
      </c>
      <c r="H109" s="22">
        <v>8</v>
      </c>
      <c r="I109" s="22">
        <v>9</v>
      </c>
    </row>
    <row r="110" spans="1:9" ht="38.25" x14ac:dyDescent="0.2">
      <c r="A110" s="23" t="s">
        <v>16</v>
      </c>
      <c r="B110" s="23" t="s">
        <v>17</v>
      </c>
      <c r="C110" s="26">
        <f>1+1+1</f>
        <v>3</v>
      </c>
      <c r="D110" s="26">
        <v>3</v>
      </c>
      <c r="E110" s="25">
        <f>9066.67+17000+16433.33</f>
        <v>42500</v>
      </c>
      <c r="F110" s="26" t="s">
        <v>32</v>
      </c>
      <c r="G110" s="26" t="s">
        <v>32</v>
      </c>
      <c r="H110" s="27" t="s">
        <v>32</v>
      </c>
      <c r="I110" s="27" t="s">
        <v>32</v>
      </c>
    </row>
    <row r="111" spans="1:9" ht="38.25" x14ac:dyDescent="0.2">
      <c r="A111" s="23" t="s">
        <v>18</v>
      </c>
      <c r="B111" s="23" t="s">
        <v>19</v>
      </c>
      <c r="C111" s="26">
        <f>3+3+3</f>
        <v>9</v>
      </c>
      <c r="D111" s="26">
        <v>9</v>
      </c>
      <c r="E111" s="25">
        <f>13680+45600+31920</f>
        <v>91200</v>
      </c>
      <c r="F111" s="26" t="s">
        <v>32</v>
      </c>
      <c r="G111" s="26" t="s">
        <v>32</v>
      </c>
      <c r="H111" s="27" t="s">
        <v>32</v>
      </c>
      <c r="I111" s="27" t="s">
        <v>32</v>
      </c>
    </row>
    <row r="112" spans="1:9" ht="25.5" x14ac:dyDescent="0.2">
      <c r="A112" s="23" t="s">
        <v>26</v>
      </c>
      <c r="B112" s="23" t="s">
        <v>33</v>
      </c>
      <c r="C112" s="26">
        <v>16</v>
      </c>
      <c r="D112" s="26">
        <v>16</v>
      </c>
      <c r="E112" s="25">
        <v>225600</v>
      </c>
      <c r="F112" s="26" t="s">
        <v>32</v>
      </c>
      <c r="G112" s="26" t="s">
        <v>32</v>
      </c>
      <c r="H112" s="27" t="s">
        <v>32</v>
      </c>
      <c r="I112" s="27" t="s">
        <v>32</v>
      </c>
    </row>
    <row r="113" spans="1:9" ht="25.5" x14ac:dyDescent="0.2">
      <c r="A113" s="23" t="s">
        <v>28</v>
      </c>
      <c r="B113" s="23" t="s">
        <v>29</v>
      </c>
      <c r="C113" s="26">
        <v>1</v>
      </c>
      <c r="D113" s="26">
        <v>1</v>
      </c>
      <c r="E113" s="25">
        <v>8993.33</v>
      </c>
      <c r="F113" s="26" t="s">
        <v>32</v>
      </c>
      <c r="G113" s="26" t="s">
        <v>32</v>
      </c>
      <c r="H113" s="27" t="s">
        <v>32</v>
      </c>
      <c r="I113" s="27" t="s">
        <v>32</v>
      </c>
    </row>
    <row r="114" spans="1:9" ht="179.25" customHeight="1" thickBot="1" x14ac:dyDescent="0.25">
      <c r="A114" s="6"/>
      <c r="B114" s="6"/>
      <c r="C114" s="14"/>
      <c r="D114" s="14"/>
      <c r="E114" s="17"/>
      <c r="F114" s="14"/>
      <c r="G114" s="15"/>
      <c r="H114" s="15"/>
      <c r="I114" s="15"/>
    </row>
    <row r="115" spans="1:9" ht="30" customHeight="1" thickBot="1" x14ac:dyDescent="0.3">
      <c r="A115" s="62" t="s">
        <v>0</v>
      </c>
      <c r="B115" s="63"/>
      <c r="C115" s="80" t="s">
        <v>52</v>
      </c>
      <c r="D115" s="65"/>
      <c r="E115" s="65"/>
      <c r="F115" s="65"/>
      <c r="G115" s="65"/>
      <c r="H115" s="65"/>
      <c r="I115" s="66"/>
    </row>
    <row r="116" spans="1:9" ht="22.5" customHeight="1" thickBot="1" x14ac:dyDescent="0.25">
      <c r="A116" s="62" t="s">
        <v>1</v>
      </c>
      <c r="B116" s="63"/>
      <c r="C116" s="81" t="s">
        <v>2</v>
      </c>
      <c r="D116" s="82"/>
      <c r="E116" s="82"/>
      <c r="F116" s="82"/>
      <c r="G116" s="82"/>
      <c r="H116" s="82"/>
      <c r="I116" s="83"/>
    </row>
    <row r="117" spans="1:9" ht="12.75" customHeight="1" thickBot="1" x14ac:dyDescent="0.25">
      <c r="A117" s="62" t="s">
        <v>3</v>
      </c>
      <c r="B117" s="63"/>
      <c r="C117" s="67" t="s">
        <v>94</v>
      </c>
      <c r="D117" s="68"/>
      <c r="E117" s="68"/>
      <c r="F117" s="68"/>
      <c r="G117" s="68"/>
      <c r="H117" s="68"/>
      <c r="I117" s="69"/>
    </row>
    <row r="118" spans="1:9" ht="37.5" customHeight="1" thickBot="1" x14ac:dyDescent="0.25">
      <c r="A118" s="62" t="s">
        <v>4</v>
      </c>
      <c r="B118" s="63"/>
      <c r="C118" s="70" t="s">
        <v>69</v>
      </c>
      <c r="D118" s="71"/>
      <c r="E118" s="71"/>
      <c r="F118" s="71"/>
      <c r="G118" s="71"/>
      <c r="H118" s="71"/>
      <c r="I118" s="72"/>
    </row>
    <row r="119" spans="1:9" x14ac:dyDescent="0.2">
      <c r="A119" s="5"/>
    </row>
    <row r="120" spans="1:9" x14ac:dyDescent="0.2">
      <c r="A120" s="73" t="s">
        <v>5</v>
      </c>
      <c r="B120" s="22" t="s">
        <v>6</v>
      </c>
      <c r="C120" s="73" t="s">
        <v>8</v>
      </c>
      <c r="D120" s="73" t="s">
        <v>9</v>
      </c>
      <c r="E120" s="73" t="s">
        <v>10</v>
      </c>
      <c r="F120" s="73" t="s">
        <v>11</v>
      </c>
      <c r="G120" s="73"/>
      <c r="H120" s="73"/>
      <c r="I120" s="73" t="s">
        <v>12</v>
      </c>
    </row>
    <row r="121" spans="1:9" ht="76.5" x14ac:dyDescent="0.2">
      <c r="A121" s="73"/>
      <c r="B121" s="22" t="s">
        <v>7</v>
      </c>
      <c r="C121" s="73"/>
      <c r="D121" s="73"/>
      <c r="E121" s="73"/>
      <c r="F121" s="22" t="s">
        <v>13</v>
      </c>
      <c r="G121" s="22" t="s">
        <v>14</v>
      </c>
      <c r="H121" s="22" t="s">
        <v>15</v>
      </c>
      <c r="I121" s="73"/>
    </row>
    <row r="122" spans="1:9" x14ac:dyDescent="0.2">
      <c r="A122" s="22">
        <v>1</v>
      </c>
      <c r="B122" s="22">
        <v>2</v>
      </c>
      <c r="C122" s="22">
        <v>3</v>
      </c>
      <c r="D122" s="22">
        <v>4</v>
      </c>
      <c r="E122" s="22">
        <v>5</v>
      </c>
      <c r="F122" s="22">
        <v>6</v>
      </c>
      <c r="G122" s="22">
        <v>7</v>
      </c>
      <c r="H122" s="22">
        <v>8</v>
      </c>
      <c r="I122" s="22">
        <v>9</v>
      </c>
    </row>
    <row r="123" spans="1:9" ht="38.25" x14ac:dyDescent="0.2">
      <c r="A123" s="23" t="s">
        <v>31</v>
      </c>
      <c r="B123" s="23" t="s">
        <v>19</v>
      </c>
      <c r="C123" s="27">
        <f>1+1+1+1+1+1+1+1+1+1</f>
        <v>10</v>
      </c>
      <c r="D123" s="27">
        <v>10</v>
      </c>
      <c r="E123" s="25">
        <f>16855.87+16855.87+16855.87+16855.87+16855.87+16855.87+16855.87+16855.87+16855.87+16855.87</f>
        <v>168558.69999999998</v>
      </c>
      <c r="F123" s="26" t="s">
        <v>32</v>
      </c>
      <c r="G123" s="26" t="s">
        <v>32</v>
      </c>
      <c r="H123" s="27" t="s">
        <v>32</v>
      </c>
      <c r="I123" s="27" t="s">
        <v>32</v>
      </c>
    </row>
    <row r="124" spans="1:9" ht="25.5" x14ac:dyDescent="0.2">
      <c r="A124" s="23" t="s">
        <v>26</v>
      </c>
      <c r="B124" s="23" t="s">
        <v>33</v>
      </c>
      <c r="C124" s="27">
        <f>8+9+8+8+9+8+8+9+8+8</f>
        <v>83</v>
      </c>
      <c r="D124" s="27">
        <v>83</v>
      </c>
      <c r="E124" s="25">
        <f>97113.75+97113.75+97113.75+97113.75+97113.75+97113.75+97113.75+97113.75+97113.75+97113.75</f>
        <v>971137.5</v>
      </c>
      <c r="F124" s="26" t="s">
        <v>32</v>
      </c>
      <c r="G124" s="26" t="s">
        <v>32</v>
      </c>
      <c r="H124" s="27" t="s">
        <v>32</v>
      </c>
      <c r="I124" s="27" t="s">
        <v>32</v>
      </c>
    </row>
    <row r="125" spans="1:9" ht="38.25" x14ac:dyDescent="0.2">
      <c r="A125" s="23" t="s">
        <v>34</v>
      </c>
      <c r="B125" s="23" t="s">
        <v>35</v>
      </c>
      <c r="C125" s="27">
        <f>2+2+2+2+2+2+2+2+2+2</f>
        <v>20</v>
      </c>
      <c r="D125" s="27">
        <v>20</v>
      </c>
      <c r="E125" s="25">
        <f>9256.8+9256.8+9256.8+9256.8+9256.8+9256.8+9256.8+9256.8+9256.8+9256.8</f>
        <v>92568.000000000015</v>
      </c>
      <c r="F125" s="26" t="s">
        <v>32</v>
      </c>
      <c r="G125" s="26" t="s">
        <v>32</v>
      </c>
      <c r="H125" s="27" t="s">
        <v>32</v>
      </c>
      <c r="I125" s="27" t="s">
        <v>32</v>
      </c>
    </row>
    <row r="126" spans="1:9" ht="25.5" x14ac:dyDescent="0.2">
      <c r="A126" s="23" t="s">
        <v>30</v>
      </c>
      <c r="B126" s="23" t="s">
        <v>29</v>
      </c>
      <c r="C126" s="27">
        <f>2+1+2+2+2+2+1+2+1+1</f>
        <v>16</v>
      </c>
      <c r="D126" s="27">
        <v>16</v>
      </c>
      <c r="E126" s="25">
        <f>4686.62+4686.62+4686.62+4686.62+4686.64+4686.64+4686.64+4686.64+4686.64+4686.64</f>
        <v>46866.32</v>
      </c>
      <c r="F126" s="26" t="s">
        <v>32</v>
      </c>
      <c r="G126" s="26" t="s">
        <v>32</v>
      </c>
      <c r="H126" s="27" t="s">
        <v>32</v>
      </c>
      <c r="I126" s="27" t="s">
        <v>32</v>
      </c>
    </row>
    <row r="127" spans="1:9" x14ac:dyDescent="0.2">
      <c r="A127" s="6"/>
      <c r="B127" s="6"/>
      <c r="C127" s="14"/>
      <c r="D127" s="14"/>
      <c r="E127" s="17"/>
      <c r="F127" s="15"/>
      <c r="G127" s="15"/>
      <c r="H127" s="14"/>
      <c r="I127" s="14"/>
    </row>
    <row r="128" spans="1:9" x14ac:dyDescent="0.2">
      <c r="A128" s="6"/>
      <c r="B128" s="6"/>
      <c r="C128" s="14"/>
      <c r="D128" s="14"/>
      <c r="E128" s="17"/>
      <c r="F128" s="15"/>
      <c r="G128" s="15"/>
      <c r="H128" s="14"/>
      <c r="I128" s="14"/>
    </row>
    <row r="129" spans="1:10" x14ac:dyDescent="0.2">
      <c r="A129" s="6"/>
      <c r="B129" s="6"/>
      <c r="C129" s="14"/>
      <c r="D129" s="14"/>
      <c r="E129" s="17"/>
      <c r="F129" s="15"/>
      <c r="G129" s="15"/>
      <c r="H129" s="14"/>
      <c r="I129" s="14"/>
    </row>
    <row r="130" spans="1:10" ht="129" customHeight="1" thickBot="1" x14ac:dyDescent="0.25">
      <c r="A130" s="6"/>
      <c r="B130" s="6"/>
      <c r="C130" s="14"/>
      <c r="D130" s="14"/>
      <c r="E130" s="14"/>
      <c r="F130" s="15"/>
      <c r="G130" s="15"/>
      <c r="H130" s="14"/>
      <c r="I130" s="14"/>
    </row>
    <row r="131" spans="1:10" ht="30.75" customHeight="1" thickBot="1" x14ac:dyDescent="0.3">
      <c r="A131" s="92" t="s">
        <v>0</v>
      </c>
      <c r="B131" s="93"/>
      <c r="C131" s="109" t="s">
        <v>38</v>
      </c>
      <c r="D131" s="110"/>
      <c r="E131" s="110"/>
      <c r="F131" s="110"/>
      <c r="G131" s="110"/>
      <c r="H131" s="110"/>
      <c r="I131" s="111"/>
    </row>
    <row r="132" spans="1:10" ht="15.75" customHeight="1" thickBot="1" x14ac:dyDescent="0.25">
      <c r="A132" s="92" t="s">
        <v>1</v>
      </c>
      <c r="B132" s="93"/>
      <c r="C132" s="70" t="s">
        <v>2</v>
      </c>
      <c r="D132" s="71"/>
      <c r="E132" s="71"/>
      <c r="F132" s="71"/>
      <c r="G132" s="71"/>
      <c r="H132" s="71"/>
      <c r="I132" s="72"/>
    </row>
    <row r="133" spans="1:10" ht="15.75" customHeight="1" thickBot="1" x14ac:dyDescent="0.25">
      <c r="A133" s="92" t="s">
        <v>3</v>
      </c>
      <c r="B133" s="93"/>
      <c r="C133" s="67" t="s">
        <v>94</v>
      </c>
      <c r="D133" s="68"/>
      <c r="E133" s="68"/>
      <c r="F133" s="68"/>
      <c r="G133" s="68"/>
      <c r="H133" s="68"/>
      <c r="I133" s="69"/>
    </row>
    <row r="134" spans="1:10" ht="27.75" customHeight="1" thickBot="1" x14ac:dyDescent="0.25">
      <c r="A134" s="117" t="s">
        <v>4</v>
      </c>
      <c r="B134" s="118"/>
      <c r="C134" s="70" t="s">
        <v>69</v>
      </c>
      <c r="D134" s="71"/>
      <c r="E134" s="71"/>
      <c r="F134" s="71"/>
      <c r="G134" s="71"/>
      <c r="H134" s="71"/>
      <c r="I134" s="72"/>
    </row>
    <row r="135" spans="1:10" x14ac:dyDescent="0.2">
      <c r="A135" s="2"/>
    </row>
    <row r="136" spans="1:10" ht="13.5" customHeight="1" x14ac:dyDescent="0.2">
      <c r="A136" s="73" t="s">
        <v>5</v>
      </c>
      <c r="B136" s="22" t="s">
        <v>6</v>
      </c>
      <c r="C136" s="31"/>
      <c r="D136" s="73" t="s">
        <v>9</v>
      </c>
      <c r="E136" s="73" t="s">
        <v>10</v>
      </c>
      <c r="F136" s="73" t="s">
        <v>11</v>
      </c>
      <c r="G136" s="73"/>
      <c r="H136" s="73"/>
      <c r="I136" s="73" t="s">
        <v>12</v>
      </c>
    </row>
    <row r="137" spans="1:10" ht="76.5" x14ac:dyDescent="0.2">
      <c r="A137" s="73"/>
      <c r="B137" s="22" t="s">
        <v>7</v>
      </c>
      <c r="C137" s="31" t="s">
        <v>8</v>
      </c>
      <c r="D137" s="73"/>
      <c r="E137" s="73"/>
      <c r="F137" s="22" t="s">
        <v>13</v>
      </c>
      <c r="G137" s="22" t="s">
        <v>14</v>
      </c>
      <c r="H137" s="22" t="s">
        <v>15</v>
      </c>
      <c r="I137" s="73"/>
    </row>
    <row r="138" spans="1:10" x14ac:dyDescent="0.2">
      <c r="A138" s="22">
        <v>1</v>
      </c>
      <c r="B138" s="22">
        <v>2</v>
      </c>
      <c r="C138" s="22">
        <v>3</v>
      </c>
      <c r="D138" s="22">
        <v>4</v>
      </c>
      <c r="E138" s="22">
        <v>5</v>
      </c>
      <c r="F138" s="22">
        <v>6</v>
      </c>
      <c r="G138" s="22">
        <v>7</v>
      </c>
      <c r="H138" s="22">
        <v>8</v>
      </c>
      <c r="I138" s="22">
        <v>9</v>
      </c>
    </row>
    <row r="139" spans="1:10" ht="62.25" customHeight="1" x14ac:dyDescent="0.2">
      <c r="A139" s="23" t="s">
        <v>18</v>
      </c>
      <c r="B139" s="32" t="s">
        <v>39</v>
      </c>
      <c r="C139" s="33">
        <f>3+3+3+3+3</f>
        <v>15</v>
      </c>
      <c r="D139" s="33">
        <v>15</v>
      </c>
      <c r="E139" s="34">
        <f>25500+25500+25500+25500+25500</f>
        <v>127500</v>
      </c>
      <c r="F139" s="27" t="s">
        <v>32</v>
      </c>
      <c r="G139" s="27" t="s">
        <v>32</v>
      </c>
      <c r="H139" s="27" t="s">
        <v>32</v>
      </c>
      <c r="I139" s="27" t="s">
        <v>32</v>
      </c>
    </row>
    <row r="140" spans="1:10" ht="63.75" x14ac:dyDescent="0.2">
      <c r="A140" s="23" t="s">
        <v>26</v>
      </c>
      <c r="B140" s="32" t="s">
        <v>40</v>
      </c>
      <c r="C140" s="27">
        <f>16+16+16+18+18</f>
        <v>84</v>
      </c>
      <c r="D140" s="27">
        <v>84</v>
      </c>
      <c r="E140" s="25">
        <f>249477.8+249477.8+249477.8+249477.8+249477.8</f>
        <v>1247389</v>
      </c>
      <c r="F140" s="27" t="s">
        <v>32</v>
      </c>
      <c r="G140" s="27" t="s">
        <v>32</v>
      </c>
      <c r="H140" s="27" t="s">
        <v>32</v>
      </c>
      <c r="I140" s="27" t="s">
        <v>32</v>
      </c>
    </row>
    <row r="141" spans="1:10" ht="63.75" x14ac:dyDescent="0.2">
      <c r="A141" s="23" t="s">
        <v>41</v>
      </c>
      <c r="B141" s="32" t="s">
        <v>42</v>
      </c>
      <c r="C141" s="27">
        <f>3+3+3+3+3</f>
        <v>15</v>
      </c>
      <c r="D141" s="27">
        <v>15</v>
      </c>
      <c r="E141" s="25">
        <f>15620.88+15620.88+15620.88+15620.88+15620.88</f>
        <v>78104.399999999994</v>
      </c>
      <c r="F141" s="27" t="s">
        <v>32</v>
      </c>
      <c r="G141" s="27" t="s">
        <v>32</v>
      </c>
      <c r="H141" s="27" t="s">
        <v>32</v>
      </c>
      <c r="I141" s="27" t="s">
        <v>32</v>
      </c>
      <c r="J141" s="10"/>
    </row>
    <row r="142" spans="1:10" x14ac:dyDescent="0.2">
      <c r="A142" s="6"/>
      <c r="B142" s="18"/>
      <c r="C142" s="14"/>
      <c r="D142" s="14"/>
      <c r="E142" s="17"/>
      <c r="F142" s="15"/>
      <c r="G142" s="15"/>
      <c r="H142" s="14"/>
      <c r="I142" s="14"/>
      <c r="J142" s="10"/>
    </row>
    <row r="143" spans="1:10" x14ac:dyDescent="0.2">
      <c r="A143" s="6"/>
      <c r="B143" s="18"/>
      <c r="C143" s="14"/>
      <c r="D143" s="14"/>
      <c r="E143" s="17"/>
      <c r="F143" s="15"/>
      <c r="G143" s="15"/>
      <c r="H143" s="14"/>
      <c r="I143" s="14"/>
      <c r="J143" s="10"/>
    </row>
    <row r="144" spans="1:10" ht="106.5" customHeight="1" thickBot="1" x14ac:dyDescent="0.25">
      <c r="A144" s="6"/>
      <c r="B144" s="18"/>
      <c r="C144" s="19"/>
      <c r="D144" s="14"/>
      <c r="E144" s="14"/>
      <c r="F144" s="15"/>
      <c r="G144" s="15"/>
      <c r="H144" s="14"/>
      <c r="I144" s="14"/>
      <c r="J144" s="10"/>
    </row>
    <row r="145" spans="1:9" ht="22.5" customHeight="1" thickBot="1" x14ac:dyDescent="0.3">
      <c r="A145" s="115" t="s">
        <v>0</v>
      </c>
      <c r="B145" s="116"/>
      <c r="C145" s="109" t="s">
        <v>53</v>
      </c>
      <c r="D145" s="110"/>
      <c r="E145" s="110"/>
      <c r="F145" s="110"/>
      <c r="G145" s="110"/>
      <c r="H145" s="110"/>
      <c r="I145" s="111"/>
    </row>
    <row r="146" spans="1:9" ht="15.75" customHeight="1" thickBot="1" x14ac:dyDescent="0.25">
      <c r="A146" s="115" t="s">
        <v>1</v>
      </c>
      <c r="B146" s="116"/>
      <c r="C146" s="70" t="s">
        <v>2</v>
      </c>
      <c r="D146" s="71"/>
      <c r="E146" s="71"/>
      <c r="F146" s="71"/>
      <c r="G146" s="71"/>
      <c r="H146" s="71"/>
      <c r="I146" s="72"/>
    </row>
    <row r="147" spans="1:9" ht="15.75" customHeight="1" thickBot="1" x14ac:dyDescent="0.25">
      <c r="A147" s="115" t="s">
        <v>3</v>
      </c>
      <c r="B147" s="116"/>
      <c r="C147" s="67" t="s">
        <v>94</v>
      </c>
      <c r="D147" s="68"/>
      <c r="E147" s="68"/>
      <c r="F147" s="68"/>
      <c r="G147" s="68"/>
      <c r="H147" s="68"/>
      <c r="I147" s="69"/>
    </row>
    <row r="148" spans="1:9" ht="26.25" customHeight="1" thickBot="1" x14ac:dyDescent="0.25">
      <c r="A148" s="115" t="s">
        <v>4</v>
      </c>
      <c r="B148" s="116"/>
      <c r="C148" s="70" t="s">
        <v>70</v>
      </c>
      <c r="D148" s="71"/>
      <c r="E148" s="71"/>
      <c r="F148" s="71"/>
      <c r="G148" s="71"/>
      <c r="H148" s="71"/>
      <c r="I148" s="72"/>
    </row>
    <row r="149" spans="1:9" x14ac:dyDescent="0.2">
      <c r="A149" s="2"/>
    </row>
    <row r="150" spans="1:9" x14ac:dyDescent="0.2">
      <c r="A150" s="73" t="s">
        <v>5</v>
      </c>
      <c r="B150" s="22" t="s">
        <v>6</v>
      </c>
      <c r="C150" s="73" t="s">
        <v>8</v>
      </c>
      <c r="D150" s="73" t="s">
        <v>9</v>
      </c>
      <c r="E150" s="73" t="s">
        <v>10</v>
      </c>
      <c r="F150" s="73" t="s">
        <v>11</v>
      </c>
      <c r="G150" s="73"/>
      <c r="H150" s="73"/>
      <c r="I150" s="73" t="s">
        <v>12</v>
      </c>
    </row>
    <row r="151" spans="1:9" ht="76.5" x14ac:dyDescent="0.2">
      <c r="A151" s="73"/>
      <c r="B151" s="22" t="s">
        <v>7</v>
      </c>
      <c r="C151" s="73"/>
      <c r="D151" s="73"/>
      <c r="E151" s="73"/>
      <c r="F151" s="22" t="s">
        <v>13</v>
      </c>
      <c r="G151" s="22" t="s">
        <v>14</v>
      </c>
      <c r="H151" s="22" t="s">
        <v>15</v>
      </c>
      <c r="I151" s="73"/>
    </row>
    <row r="152" spans="1:9" x14ac:dyDescent="0.2">
      <c r="A152" s="22">
        <v>1</v>
      </c>
      <c r="B152" s="22">
        <v>2</v>
      </c>
      <c r="C152" s="22">
        <v>3</v>
      </c>
      <c r="D152" s="22">
        <v>4</v>
      </c>
      <c r="E152" s="22">
        <v>5</v>
      </c>
      <c r="F152" s="22">
        <v>6</v>
      </c>
      <c r="G152" s="22">
        <v>7</v>
      </c>
      <c r="H152" s="22">
        <v>8</v>
      </c>
      <c r="I152" s="22">
        <v>9</v>
      </c>
    </row>
    <row r="153" spans="1:9" ht="25.5" x14ac:dyDescent="0.2">
      <c r="A153" s="23" t="s">
        <v>26</v>
      </c>
      <c r="B153" s="23" t="s">
        <v>36</v>
      </c>
      <c r="C153" s="27">
        <f>2+2+2</f>
        <v>6</v>
      </c>
      <c r="D153" s="27">
        <v>6</v>
      </c>
      <c r="E153" s="25">
        <f>8012.56+8012.56+8012.56</f>
        <v>24037.68</v>
      </c>
      <c r="F153" s="27" t="s">
        <v>32</v>
      </c>
      <c r="G153" s="27" t="s">
        <v>32</v>
      </c>
      <c r="H153" s="27" t="s">
        <v>32</v>
      </c>
      <c r="I153" s="27" t="s">
        <v>32</v>
      </c>
    </row>
    <row r="154" spans="1:9" ht="13.5" thickBot="1" x14ac:dyDescent="0.25">
      <c r="A154" s="6"/>
      <c r="B154" s="6"/>
      <c r="C154" s="14"/>
      <c r="D154" s="14"/>
      <c r="E154" s="17"/>
      <c r="F154" s="15"/>
      <c r="G154" s="15"/>
      <c r="H154" s="14"/>
      <c r="I154" s="14"/>
    </row>
    <row r="155" spans="1:9" ht="30.75" customHeight="1" thickBot="1" x14ac:dyDescent="0.3">
      <c r="A155" s="92" t="s">
        <v>0</v>
      </c>
      <c r="B155" s="93"/>
      <c r="C155" s="109" t="s">
        <v>37</v>
      </c>
      <c r="D155" s="110"/>
      <c r="E155" s="110"/>
      <c r="F155" s="110"/>
      <c r="G155" s="110"/>
      <c r="H155" s="110"/>
      <c r="I155" s="111"/>
    </row>
    <row r="156" spans="1:9" ht="15.75" customHeight="1" thickBot="1" x14ac:dyDescent="0.25">
      <c r="A156" s="92" t="s">
        <v>1</v>
      </c>
      <c r="B156" s="93"/>
      <c r="C156" s="70" t="s">
        <v>2</v>
      </c>
      <c r="D156" s="71"/>
      <c r="E156" s="71"/>
      <c r="F156" s="71"/>
      <c r="G156" s="71"/>
      <c r="H156" s="71"/>
      <c r="I156" s="72"/>
    </row>
    <row r="157" spans="1:9" ht="15.75" customHeight="1" thickBot="1" x14ac:dyDescent="0.25">
      <c r="A157" s="92" t="s">
        <v>3</v>
      </c>
      <c r="B157" s="93"/>
      <c r="C157" s="67" t="s">
        <v>94</v>
      </c>
      <c r="D157" s="68"/>
      <c r="E157" s="68"/>
      <c r="F157" s="68"/>
      <c r="G157" s="68"/>
      <c r="H157" s="68"/>
      <c r="I157" s="69"/>
    </row>
    <row r="158" spans="1:9" ht="27.75" customHeight="1" thickBot="1" x14ac:dyDescent="0.25">
      <c r="A158" s="115" t="s">
        <v>4</v>
      </c>
      <c r="B158" s="116"/>
      <c r="C158" s="70" t="s">
        <v>70</v>
      </c>
      <c r="D158" s="71"/>
      <c r="E158" s="71"/>
      <c r="F158" s="71"/>
      <c r="G158" s="71"/>
      <c r="H158" s="71"/>
      <c r="I158" s="72"/>
    </row>
    <row r="159" spans="1:9" x14ac:dyDescent="0.2">
      <c r="A159" s="2"/>
    </row>
    <row r="160" spans="1:9" x14ac:dyDescent="0.2">
      <c r="A160" s="73" t="s">
        <v>5</v>
      </c>
      <c r="B160" s="22" t="s">
        <v>6</v>
      </c>
      <c r="C160" s="73" t="s">
        <v>8</v>
      </c>
      <c r="D160" s="73" t="s">
        <v>9</v>
      </c>
      <c r="E160" s="73" t="s">
        <v>10</v>
      </c>
      <c r="F160" s="73" t="s">
        <v>11</v>
      </c>
      <c r="G160" s="73"/>
      <c r="H160" s="73"/>
      <c r="I160" s="73" t="s">
        <v>12</v>
      </c>
    </row>
    <row r="161" spans="1:10" ht="76.5" x14ac:dyDescent="0.2">
      <c r="A161" s="73"/>
      <c r="B161" s="22" t="s">
        <v>7</v>
      </c>
      <c r="C161" s="73"/>
      <c r="D161" s="73"/>
      <c r="E161" s="73"/>
      <c r="F161" s="22" t="s">
        <v>13</v>
      </c>
      <c r="G161" s="22" t="s">
        <v>14</v>
      </c>
      <c r="H161" s="22" t="s">
        <v>15</v>
      </c>
      <c r="I161" s="73"/>
    </row>
    <row r="162" spans="1:10" x14ac:dyDescent="0.2">
      <c r="A162" s="22">
        <v>1</v>
      </c>
      <c r="B162" s="22">
        <v>2</v>
      </c>
      <c r="C162" s="22">
        <v>3</v>
      </c>
      <c r="D162" s="22">
        <v>4</v>
      </c>
      <c r="E162" s="22">
        <v>5</v>
      </c>
      <c r="F162" s="22">
        <v>6</v>
      </c>
      <c r="G162" s="22">
        <v>7</v>
      </c>
      <c r="H162" s="22">
        <v>8</v>
      </c>
      <c r="I162" s="22">
        <v>9</v>
      </c>
    </row>
    <row r="163" spans="1:10" ht="25.5" x14ac:dyDescent="0.2">
      <c r="A163" s="23" t="s">
        <v>26</v>
      </c>
      <c r="B163" s="23" t="s">
        <v>36</v>
      </c>
      <c r="C163" s="27">
        <f>4+4+4</f>
        <v>12</v>
      </c>
      <c r="D163" s="27">
        <v>12</v>
      </c>
      <c r="E163" s="25">
        <f>5121.3+4883.1+5081.6</f>
        <v>15086.000000000002</v>
      </c>
      <c r="F163" s="27" t="s">
        <v>32</v>
      </c>
      <c r="G163" s="27" t="s">
        <v>32</v>
      </c>
      <c r="H163" s="27" t="s">
        <v>32</v>
      </c>
      <c r="I163" s="27" t="s">
        <v>32</v>
      </c>
    </row>
    <row r="164" spans="1:10" ht="59.25" customHeight="1" thickBot="1" x14ac:dyDescent="0.25">
      <c r="A164" s="6"/>
      <c r="B164" s="6"/>
      <c r="C164" s="14"/>
      <c r="D164" s="14"/>
      <c r="E164" s="17"/>
      <c r="F164" s="15"/>
      <c r="G164" s="15"/>
      <c r="H164" s="14"/>
      <c r="I164" s="14"/>
    </row>
    <row r="165" spans="1:10" ht="30.75" customHeight="1" thickBot="1" x14ac:dyDescent="0.3">
      <c r="A165" s="92" t="s">
        <v>0</v>
      </c>
      <c r="B165" s="93"/>
      <c r="C165" s="109" t="s">
        <v>54</v>
      </c>
      <c r="D165" s="110"/>
      <c r="E165" s="110"/>
      <c r="F165" s="110"/>
      <c r="G165" s="110"/>
      <c r="H165" s="110"/>
      <c r="I165" s="111"/>
    </row>
    <row r="166" spans="1:10" ht="15.75" customHeight="1" thickBot="1" x14ac:dyDescent="0.25">
      <c r="A166" s="92" t="s">
        <v>1</v>
      </c>
      <c r="B166" s="93"/>
      <c r="C166" s="70" t="s">
        <v>2</v>
      </c>
      <c r="D166" s="71"/>
      <c r="E166" s="71"/>
      <c r="F166" s="71"/>
      <c r="G166" s="71"/>
      <c r="H166" s="71"/>
      <c r="I166" s="72"/>
    </row>
    <row r="167" spans="1:10" ht="15.75" customHeight="1" thickBot="1" x14ac:dyDescent="0.25">
      <c r="A167" s="92" t="s">
        <v>3</v>
      </c>
      <c r="B167" s="93"/>
      <c r="C167" s="67" t="s">
        <v>94</v>
      </c>
      <c r="D167" s="68"/>
      <c r="E167" s="68"/>
      <c r="F167" s="68"/>
      <c r="G167" s="68"/>
      <c r="H167" s="68"/>
      <c r="I167" s="69"/>
    </row>
    <row r="168" spans="1:10" ht="36" customHeight="1" thickBot="1" x14ac:dyDescent="0.25">
      <c r="A168" s="115" t="s">
        <v>4</v>
      </c>
      <c r="B168" s="116"/>
      <c r="C168" s="77" t="s">
        <v>70</v>
      </c>
      <c r="D168" s="78"/>
      <c r="E168" s="78"/>
      <c r="F168" s="78"/>
      <c r="G168" s="78"/>
      <c r="H168" s="78"/>
      <c r="I168" s="79"/>
    </row>
    <row r="169" spans="1:10" x14ac:dyDescent="0.2">
      <c r="A169" s="2"/>
    </row>
    <row r="170" spans="1:10" x14ac:dyDescent="0.2">
      <c r="A170" s="73" t="s">
        <v>5</v>
      </c>
      <c r="B170" s="22" t="s">
        <v>6</v>
      </c>
      <c r="C170" s="73" t="s">
        <v>8</v>
      </c>
      <c r="D170" s="73" t="s">
        <v>9</v>
      </c>
      <c r="E170" s="73" t="s">
        <v>10</v>
      </c>
      <c r="F170" s="73" t="s">
        <v>11</v>
      </c>
      <c r="G170" s="73"/>
      <c r="H170" s="73"/>
      <c r="I170" s="73" t="s">
        <v>12</v>
      </c>
    </row>
    <row r="171" spans="1:10" ht="76.5" x14ac:dyDescent="0.2">
      <c r="A171" s="73"/>
      <c r="B171" s="22" t="s">
        <v>7</v>
      </c>
      <c r="C171" s="73"/>
      <c r="D171" s="73"/>
      <c r="E171" s="73"/>
      <c r="F171" s="22" t="s">
        <v>13</v>
      </c>
      <c r="G171" s="22" t="s">
        <v>14</v>
      </c>
      <c r="H171" s="22" t="s">
        <v>15</v>
      </c>
      <c r="I171" s="73"/>
    </row>
    <row r="172" spans="1:10" x14ac:dyDescent="0.2">
      <c r="A172" s="22">
        <v>1</v>
      </c>
      <c r="B172" s="22">
        <v>2</v>
      </c>
      <c r="C172" s="22">
        <v>3</v>
      </c>
      <c r="D172" s="22">
        <v>4</v>
      </c>
      <c r="E172" s="22">
        <v>5</v>
      </c>
      <c r="F172" s="22">
        <v>6</v>
      </c>
      <c r="G172" s="22">
        <v>7</v>
      </c>
      <c r="H172" s="22">
        <v>8</v>
      </c>
      <c r="I172" s="22">
        <v>9</v>
      </c>
    </row>
    <row r="173" spans="1:10" ht="25.5" x14ac:dyDescent="0.2">
      <c r="A173" s="23" t="s">
        <v>26</v>
      </c>
      <c r="B173" s="23" t="s">
        <v>36</v>
      </c>
      <c r="C173" s="27">
        <v>6</v>
      </c>
      <c r="D173" s="27">
        <v>6</v>
      </c>
      <c r="E173" s="25">
        <v>23961</v>
      </c>
      <c r="F173" s="27" t="s">
        <v>32</v>
      </c>
      <c r="G173" s="27" t="s">
        <v>32</v>
      </c>
      <c r="H173" s="27" t="s">
        <v>32</v>
      </c>
      <c r="I173" s="27" t="s">
        <v>32</v>
      </c>
    </row>
    <row r="174" spans="1:10" ht="13.5" thickBot="1" x14ac:dyDescent="0.25">
      <c r="A174" s="102"/>
      <c r="B174" s="102"/>
      <c r="C174" s="102"/>
      <c r="D174" s="104"/>
      <c r="E174" s="104"/>
      <c r="F174" s="104"/>
      <c r="G174" s="104"/>
      <c r="H174" s="104"/>
      <c r="I174" s="104"/>
      <c r="J174" s="104"/>
    </row>
    <row r="175" spans="1:10" ht="30.75" customHeight="1" thickBot="1" x14ac:dyDescent="0.3">
      <c r="A175" s="115" t="s">
        <v>0</v>
      </c>
      <c r="B175" s="116"/>
      <c r="C175" s="109" t="s">
        <v>55</v>
      </c>
      <c r="D175" s="110"/>
      <c r="E175" s="110"/>
      <c r="F175" s="110"/>
      <c r="G175" s="110"/>
      <c r="H175" s="110"/>
      <c r="I175" s="111"/>
    </row>
    <row r="176" spans="1:10" ht="15.75" customHeight="1" thickBot="1" x14ac:dyDescent="0.25">
      <c r="A176" s="115" t="s">
        <v>1</v>
      </c>
      <c r="B176" s="116"/>
      <c r="C176" s="70" t="s">
        <v>2</v>
      </c>
      <c r="D176" s="71"/>
      <c r="E176" s="71"/>
      <c r="F176" s="71"/>
      <c r="G176" s="71"/>
      <c r="H176" s="71"/>
      <c r="I176" s="72"/>
    </row>
    <row r="177" spans="1:9" ht="15.75" customHeight="1" thickBot="1" x14ac:dyDescent="0.25">
      <c r="A177" s="115" t="s">
        <v>3</v>
      </c>
      <c r="B177" s="116"/>
      <c r="C177" s="67" t="s">
        <v>94</v>
      </c>
      <c r="D177" s="68"/>
      <c r="E177" s="68"/>
      <c r="F177" s="68"/>
      <c r="G177" s="68"/>
      <c r="H177" s="68"/>
      <c r="I177" s="69"/>
    </row>
    <row r="178" spans="1:9" ht="35.25" customHeight="1" thickBot="1" x14ac:dyDescent="0.25">
      <c r="A178" s="115" t="s">
        <v>4</v>
      </c>
      <c r="B178" s="116"/>
      <c r="C178" s="77" t="s">
        <v>71</v>
      </c>
      <c r="D178" s="78"/>
      <c r="E178" s="78"/>
      <c r="F178" s="78"/>
      <c r="G178" s="78"/>
      <c r="H178" s="78"/>
      <c r="I178" s="79"/>
    </row>
    <row r="179" spans="1:9" x14ac:dyDescent="0.2">
      <c r="A179" s="2"/>
    </row>
    <row r="180" spans="1:9" x14ac:dyDescent="0.2">
      <c r="A180" s="73" t="s">
        <v>5</v>
      </c>
      <c r="B180" s="22" t="s">
        <v>6</v>
      </c>
      <c r="C180" s="73" t="s">
        <v>8</v>
      </c>
      <c r="D180" s="73" t="s">
        <v>9</v>
      </c>
      <c r="E180" s="73" t="s">
        <v>10</v>
      </c>
      <c r="F180" s="73" t="s">
        <v>11</v>
      </c>
      <c r="G180" s="73"/>
      <c r="H180" s="73"/>
      <c r="I180" s="73" t="s">
        <v>12</v>
      </c>
    </row>
    <row r="181" spans="1:9" ht="76.5" x14ac:dyDescent="0.2">
      <c r="A181" s="73"/>
      <c r="B181" s="35" t="s">
        <v>7</v>
      </c>
      <c r="C181" s="73"/>
      <c r="D181" s="73"/>
      <c r="E181" s="73"/>
      <c r="F181" s="22" t="s">
        <v>13</v>
      </c>
      <c r="G181" s="22" t="s">
        <v>14</v>
      </c>
      <c r="H181" s="22" t="s">
        <v>15</v>
      </c>
      <c r="I181" s="73"/>
    </row>
    <row r="182" spans="1:9" x14ac:dyDescent="0.2">
      <c r="A182" s="22">
        <v>1</v>
      </c>
      <c r="B182" s="22">
        <v>2</v>
      </c>
      <c r="C182" s="22">
        <v>3</v>
      </c>
      <c r="D182" s="22">
        <v>4</v>
      </c>
      <c r="E182" s="22">
        <v>5</v>
      </c>
      <c r="F182" s="22">
        <v>6</v>
      </c>
      <c r="G182" s="22">
        <v>7</v>
      </c>
      <c r="H182" s="22">
        <v>8</v>
      </c>
      <c r="I182" s="22">
        <v>9</v>
      </c>
    </row>
    <row r="183" spans="1:9" ht="25.5" x14ac:dyDescent="0.2">
      <c r="A183" s="23" t="s">
        <v>30</v>
      </c>
      <c r="B183" s="23" t="s">
        <v>29</v>
      </c>
      <c r="C183" s="27">
        <f>1</f>
        <v>1</v>
      </c>
      <c r="D183" s="27">
        <v>1</v>
      </c>
      <c r="E183" s="27">
        <f>15082.67</f>
        <v>15082.67</v>
      </c>
      <c r="F183" s="27" t="s">
        <v>32</v>
      </c>
      <c r="G183" s="27" t="s">
        <v>32</v>
      </c>
      <c r="H183" s="27" t="s">
        <v>32</v>
      </c>
      <c r="I183" s="27" t="s">
        <v>32</v>
      </c>
    </row>
    <row r="184" spans="1:9" ht="13.5" thickBot="1" x14ac:dyDescent="0.25">
      <c r="A184" s="16"/>
      <c r="B184" s="6"/>
      <c r="C184" s="14"/>
      <c r="D184" s="14"/>
      <c r="E184" s="14"/>
      <c r="F184" s="15"/>
      <c r="G184" s="15"/>
      <c r="H184" s="14"/>
      <c r="I184" s="4"/>
    </row>
    <row r="185" spans="1:9" ht="47.25" customHeight="1" thickBot="1" x14ac:dyDescent="0.3">
      <c r="A185" s="115" t="s">
        <v>0</v>
      </c>
      <c r="B185" s="116"/>
      <c r="C185" s="109" t="s">
        <v>56</v>
      </c>
      <c r="D185" s="110"/>
      <c r="E185" s="110"/>
      <c r="F185" s="110"/>
      <c r="G185" s="110"/>
      <c r="H185" s="110"/>
      <c r="I185" s="111"/>
    </row>
    <row r="186" spans="1:9" ht="15.75" customHeight="1" thickBot="1" x14ac:dyDescent="0.25">
      <c r="A186" s="115" t="s">
        <v>1</v>
      </c>
      <c r="B186" s="116"/>
      <c r="C186" s="70" t="s">
        <v>2</v>
      </c>
      <c r="D186" s="71"/>
      <c r="E186" s="71"/>
      <c r="F186" s="71"/>
      <c r="G186" s="71"/>
      <c r="H186" s="71"/>
      <c r="I186" s="72"/>
    </row>
    <row r="187" spans="1:9" ht="15.75" customHeight="1" thickBot="1" x14ac:dyDescent="0.25">
      <c r="A187" s="115" t="s">
        <v>3</v>
      </c>
      <c r="B187" s="116"/>
      <c r="C187" s="67" t="s">
        <v>94</v>
      </c>
      <c r="D187" s="68"/>
      <c r="E187" s="68"/>
      <c r="F187" s="68"/>
      <c r="G187" s="68"/>
      <c r="H187" s="68"/>
      <c r="I187" s="69"/>
    </row>
    <row r="188" spans="1:9" ht="26.25" customHeight="1" thickBot="1" x14ac:dyDescent="0.25">
      <c r="A188" s="115" t="s">
        <v>4</v>
      </c>
      <c r="B188" s="116"/>
      <c r="C188" s="77" t="s">
        <v>72</v>
      </c>
      <c r="D188" s="78"/>
      <c r="E188" s="78"/>
      <c r="F188" s="78"/>
      <c r="G188" s="78"/>
      <c r="H188" s="78"/>
      <c r="I188" s="79"/>
    </row>
    <row r="189" spans="1:9" x14ac:dyDescent="0.2">
      <c r="A189" s="2"/>
    </row>
    <row r="190" spans="1:9" x14ac:dyDescent="0.2">
      <c r="A190" s="73" t="s">
        <v>5</v>
      </c>
      <c r="B190" s="22" t="s">
        <v>6</v>
      </c>
      <c r="C190" s="73" t="s">
        <v>8</v>
      </c>
      <c r="D190" s="73" t="s">
        <v>9</v>
      </c>
      <c r="E190" s="73" t="s">
        <v>10</v>
      </c>
      <c r="F190" s="73" t="s">
        <v>11</v>
      </c>
      <c r="G190" s="73"/>
      <c r="H190" s="73"/>
      <c r="I190" s="73" t="s">
        <v>12</v>
      </c>
    </row>
    <row r="191" spans="1:9" ht="76.5" x14ac:dyDescent="0.2">
      <c r="A191" s="73"/>
      <c r="B191" s="22" t="s">
        <v>7</v>
      </c>
      <c r="C191" s="73"/>
      <c r="D191" s="73"/>
      <c r="E191" s="73"/>
      <c r="F191" s="22" t="s">
        <v>13</v>
      </c>
      <c r="G191" s="22" t="s">
        <v>14</v>
      </c>
      <c r="H191" s="22" t="s">
        <v>15</v>
      </c>
      <c r="I191" s="73"/>
    </row>
    <row r="192" spans="1:9" x14ac:dyDescent="0.2">
      <c r="A192" s="22">
        <v>1</v>
      </c>
      <c r="B192" s="22">
        <v>2</v>
      </c>
      <c r="C192" s="22">
        <v>3</v>
      </c>
      <c r="D192" s="22">
        <v>4</v>
      </c>
      <c r="E192" s="22">
        <v>5</v>
      </c>
      <c r="F192" s="22">
        <v>6</v>
      </c>
      <c r="G192" s="22">
        <v>7</v>
      </c>
      <c r="H192" s="22">
        <v>8</v>
      </c>
      <c r="I192" s="22">
        <v>9</v>
      </c>
    </row>
    <row r="193" spans="1:9" ht="41.25" customHeight="1" x14ac:dyDescent="0.2">
      <c r="A193" s="23" t="s">
        <v>18</v>
      </c>
      <c r="B193" s="23" t="s">
        <v>19</v>
      </c>
      <c r="C193" s="24">
        <v>1</v>
      </c>
      <c r="D193" s="24">
        <v>1</v>
      </c>
      <c r="E193" s="25">
        <v>17000</v>
      </c>
      <c r="F193" s="27" t="s">
        <v>32</v>
      </c>
      <c r="G193" s="27" t="s">
        <v>32</v>
      </c>
      <c r="H193" s="27" t="s">
        <v>32</v>
      </c>
      <c r="I193" s="27" t="s">
        <v>32</v>
      </c>
    </row>
    <row r="194" spans="1:9" ht="40.5" customHeight="1" x14ac:dyDescent="0.2">
      <c r="A194" s="23" t="s">
        <v>20</v>
      </c>
      <c r="B194" s="23" t="s">
        <v>19</v>
      </c>
      <c r="C194" s="24">
        <v>1</v>
      </c>
      <c r="D194" s="24">
        <v>1</v>
      </c>
      <c r="E194" s="25">
        <v>18000</v>
      </c>
      <c r="F194" s="27" t="s">
        <v>32</v>
      </c>
      <c r="G194" s="27" t="s">
        <v>32</v>
      </c>
      <c r="H194" s="27" t="s">
        <v>32</v>
      </c>
      <c r="I194" s="27" t="s">
        <v>32</v>
      </c>
    </row>
    <row r="195" spans="1:9" ht="25.5" x14ac:dyDescent="0.2">
      <c r="A195" s="23" t="s">
        <v>26</v>
      </c>
      <c r="B195" s="23" t="s">
        <v>36</v>
      </c>
      <c r="C195" s="27">
        <v>8</v>
      </c>
      <c r="D195" s="27">
        <v>8</v>
      </c>
      <c r="E195" s="25">
        <v>111780</v>
      </c>
      <c r="F195" s="27" t="s">
        <v>32</v>
      </c>
      <c r="G195" s="27" t="s">
        <v>32</v>
      </c>
      <c r="H195" s="27" t="s">
        <v>32</v>
      </c>
      <c r="I195" s="27" t="s">
        <v>32</v>
      </c>
    </row>
    <row r="196" spans="1:9" ht="25.5" x14ac:dyDescent="0.2">
      <c r="A196" s="23" t="s">
        <v>28</v>
      </c>
      <c r="B196" s="23" t="s">
        <v>48</v>
      </c>
      <c r="C196" s="27">
        <v>1</v>
      </c>
      <c r="D196" s="27">
        <v>1</v>
      </c>
      <c r="E196" s="25">
        <v>5695.2</v>
      </c>
      <c r="F196" s="27" t="s">
        <v>32</v>
      </c>
      <c r="G196" s="27" t="s">
        <v>32</v>
      </c>
      <c r="H196" s="27" t="s">
        <v>32</v>
      </c>
      <c r="I196" s="27" t="s">
        <v>32</v>
      </c>
    </row>
    <row r="197" spans="1:9" ht="177" customHeight="1" thickBot="1" x14ac:dyDescent="0.25">
      <c r="A197" s="6"/>
      <c r="B197" s="6"/>
      <c r="C197" s="14"/>
      <c r="D197" s="14"/>
      <c r="E197" s="17"/>
      <c r="F197" s="15"/>
      <c r="G197" s="15"/>
      <c r="H197" s="14"/>
      <c r="I197" s="14"/>
    </row>
    <row r="198" spans="1:9" ht="18" customHeight="1" thickBot="1" x14ac:dyDescent="0.3">
      <c r="A198" s="115" t="s">
        <v>0</v>
      </c>
      <c r="B198" s="116"/>
      <c r="C198" s="109" t="s">
        <v>57</v>
      </c>
      <c r="D198" s="110"/>
      <c r="E198" s="110"/>
      <c r="F198" s="110"/>
      <c r="G198" s="110"/>
      <c r="H198" s="110"/>
      <c r="I198" s="111"/>
    </row>
    <row r="199" spans="1:9" ht="15.75" customHeight="1" thickBot="1" x14ac:dyDescent="0.25">
      <c r="A199" s="115" t="s">
        <v>1</v>
      </c>
      <c r="B199" s="116"/>
      <c r="C199" s="70" t="s">
        <v>2</v>
      </c>
      <c r="D199" s="71"/>
      <c r="E199" s="71"/>
      <c r="F199" s="71"/>
      <c r="G199" s="71"/>
      <c r="H199" s="71"/>
      <c r="I199" s="72"/>
    </row>
    <row r="200" spans="1:9" ht="15.75" customHeight="1" thickBot="1" x14ac:dyDescent="0.25">
      <c r="A200" s="115" t="s">
        <v>3</v>
      </c>
      <c r="B200" s="116"/>
      <c r="C200" s="67" t="s">
        <v>94</v>
      </c>
      <c r="D200" s="68"/>
      <c r="E200" s="68"/>
      <c r="F200" s="68"/>
      <c r="G200" s="68"/>
      <c r="H200" s="68"/>
      <c r="I200" s="69"/>
    </row>
    <row r="201" spans="1:9" ht="26.25" customHeight="1" thickBot="1" x14ac:dyDescent="0.25">
      <c r="A201" s="115" t="s">
        <v>4</v>
      </c>
      <c r="B201" s="116"/>
      <c r="C201" s="70" t="s">
        <v>73</v>
      </c>
      <c r="D201" s="71"/>
      <c r="E201" s="71"/>
      <c r="F201" s="71"/>
      <c r="G201" s="71"/>
      <c r="H201" s="71"/>
      <c r="I201" s="72"/>
    </row>
    <row r="202" spans="1:9" x14ac:dyDescent="0.2">
      <c r="A202" s="2"/>
    </row>
    <row r="203" spans="1:9" x14ac:dyDescent="0.2">
      <c r="A203" s="73" t="s">
        <v>5</v>
      </c>
      <c r="B203" s="22" t="s">
        <v>6</v>
      </c>
      <c r="C203" s="73" t="s">
        <v>8</v>
      </c>
      <c r="D203" s="73" t="s">
        <v>9</v>
      </c>
      <c r="E203" s="73" t="s">
        <v>10</v>
      </c>
      <c r="F203" s="73" t="s">
        <v>11</v>
      </c>
      <c r="G203" s="73"/>
      <c r="H203" s="73"/>
      <c r="I203" s="73" t="s">
        <v>12</v>
      </c>
    </row>
    <row r="204" spans="1:9" ht="77.25" customHeight="1" x14ac:dyDescent="0.2">
      <c r="A204" s="73"/>
      <c r="B204" s="22" t="s">
        <v>7</v>
      </c>
      <c r="C204" s="73"/>
      <c r="D204" s="73"/>
      <c r="E204" s="73"/>
      <c r="F204" s="22" t="s">
        <v>13</v>
      </c>
      <c r="G204" s="22" t="s">
        <v>14</v>
      </c>
      <c r="H204" s="22" t="s">
        <v>15</v>
      </c>
      <c r="I204" s="73"/>
    </row>
    <row r="205" spans="1:9" x14ac:dyDescent="0.2">
      <c r="A205" s="22">
        <v>1</v>
      </c>
      <c r="B205" s="22">
        <v>2</v>
      </c>
      <c r="C205" s="22">
        <v>3</v>
      </c>
      <c r="D205" s="22">
        <v>4</v>
      </c>
      <c r="E205" s="22">
        <v>5</v>
      </c>
      <c r="F205" s="22">
        <v>6</v>
      </c>
      <c r="G205" s="22">
        <v>7</v>
      </c>
      <c r="H205" s="22">
        <v>8</v>
      </c>
      <c r="I205" s="22">
        <v>9</v>
      </c>
    </row>
    <row r="206" spans="1:9" ht="56.25" x14ac:dyDescent="0.2">
      <c r="A206" s="23" t="s">
        <v>16</v>
      </c>
      <c r="B206" s="39" t="s">
        <v>58</v>
      </c>
      <c r="C206" s="27">
        <f>1+1+1+1+1+1+1+1+1+1</f>
        <v>10</v>
      </c>
      <c r="D206" s="27">
        <v>10</v>
      </c>
      <c r="E206" s="25">
        <f>9846.67+21100+21100+21100+21100+21100+21100+21100+21100+21100</f>
        <v>199746.66999999998</v>
      </c>
      <c r="F206" s="27" t="s">
        <v>32</v>
      </c>
      <c r="G206" s="27" t="s">
        <v>32</v>
      </c>
      <c r="H206" s="27" t="s">
        <v>32</v>
      </c>
      <c r="I206" s="27" t="s">
        <v>32</v>
      </c>
    </row>
    <row r="207" spans="1:9" ht="72.75" customHeight="1" x14ac:dyDescent="0.2">
      <c r="A207" s="23" t="s">
        <v>20</v>
      </c>
      <c r="B207" s="39" t="s">
        <v>59</v>
      </c>
      <c r="C207" s="24">
        <f>1+1+1+1+1+1+1+2+2+1</f>
        <v>12</v>
      </c>
      <c r="D207" s="24">
        <v>12</v>
      </c>
      <c r="E207" s="25">
        <f>9333.33+20000+20000+20000+20000+20000+20000+40000+30000+20000</f>
        <v>219333.33000000002</v>
      </c>
      <c r="F207" s="27" t="s">
        <v>32</v>
      </c>
      <c r="G207" s="27" t="s">
        <v>32</v>
      </c>
      <c r="H207" s="27" t="s">
        <v>32</v>
      </c>
      <c r="I207" s="27" t="s">
        <v>32</v>
      </c>
    </row>
    <row r="208" spans="1:9" ht="60" customHeight="1" x14ac:dyDescent="0.2">
      <c r="A208" s="23" t="s">
        <v>18</v>
      </c>
      <c r="B208" s="36" t="s">
        <v>60</v>
      </c>
      <c r="C208" s="24">
        <f>2+2+2+2+2+2+2+2+2+2</f>
        <v>20</v>
      </c>
      <c r="D208" s="24">
        <v>20</v>
      </c>
      <c r="E208" s="25">
        <f>17640+37800+37800+37800+37800+37800+37800+37800+37800+37800</f>
        <v>357840</v>
      </c>
      <c r="F208" s="27" t="s">
        <v>32</v>
      </c>
      <c r="G208" s="27" t="s">
        <v>32</v>
      </c>
      <c r="H208" s="27" t="s">
        <v>32</v>
      </c>
      <c r="I208" s="27" t="s">
        <v>32</v>
      </c>
    </row>
    <row r="209" spans="1:9" ht="96.75" customHeight="1" x14ac:dyDescent="0.2">
      <c r="A209" s="23" t="s">
        <v>78</v>
      </c>
      <c r="B209" s="36" t="s">
        <v>79</v>
      </c>
      <c r="C209" s="37">
        <f>29+29+29+29+29</f>
        <v>145</v>
      </c>
      <c r="D209" s="37">
        <v>145</v>
      </c>
      <c r="E209" s="38">
        <f>548100+548100+548100+548100+548100</f>
        <v>2740500</v>
      </c>
      <c r="F209" s="27" t="s">
        <v>32</v>
      </c>
      <c r="G209" s="27" t="s">
        <v>32</v>
      </c>
      <c r="H209" s="27" t="s">
        <v>32</v>
      </c>
      <c r="I209" s="27" t="s">
        <v>32</v>
      </c>
    </row>
    <row r="210" spans="1:9" ht="130.5" customHeight="1" x14ac:dyDescent="0.2">
      <c r="A210" s="23" t="s">
        <v>80</v>
      </c>
      <c r="B210" s="36" t="s">
        <v>81</v>
      </c>
      <c r="C210" s="37">
        <f>29+29+29+29+29</f>
        <v>145</v>
      </c>
      <c r="D210" s="37">
        <v>145</v>
      </c>
      <c r="E210" s="38">
        <f>545200+545200+545200+545200+545200</f>
        <v>2726000</v>
      </c>
      <c r="F210" s="27" t="s">
        <v>32</v>
      </c>
      <c r="G210" s="27" t="s">
        <v>32</v>
      </c>
      <c r="H210" s="27" t="s">
        <v>32</v>
      </c>
      <c r="I210" s="27" t="s">
        <v>32</v>
      </c>
    </row>
    <row r="211" spans="1:9" ht="120" customHeight="1" thickBot="1" x14ac:dyDescent="0.25">
      <c r="A211" s="23" t="s">
        <v>21</v>
      </c>
      <c r="B211" s="39" t="s">
        <v>83</v>
      </c>
      <c r="C211" s="24">
        <f>3+1+1+1</f>
        <v>6</v>
      </c>
      <c r="D211" s="24">
        <v>6</v>
      </c>
      <c r="E211" s="25">
        <f>56700+18900+18900+18900</f>
        <v>113400</v>
      </c>
      <c r="F211" s="27" t="s">
        <v>32</v>
      </c>
      <c r="G211" s="27" t="s">
        <v>32</v>
      </c>
      <c r="H211" s="27" t="s">
        <v>32</v>
      </c>
      <c r="I211" s="27" t="s">
        <v>32</v>
      </c>
    </row>
    <row r="212" spans="1:9" ht="73.5" customHeight="1" thickBot="1" x14ac:dyDescent="0.25">
      <c r="A212" s="40" t="s">
        <v>84</v>
      </c>
      <c r="B212" s="41" t="s">
        <v>85</v>
      </c>
      <c r="C212" s="42">
        <f>35+35+35</f>
        <v>105</v>
      </c>
      <c r="D212" s="42">
        <v>105</v>
      </c>
      <c r="E212" s="43">
        <f>215833.45+647500+345333.45</f>
        <v>1208666.8999999999</v>
      </c>
      <c r="F212" s="44" t="s">
        <v>32</v>
      </c>
      <c r="G212" s="44" t="s">
        <v>32</v>
      </c>
      <c r="H212" s="45" t="s">
        <v>32</v>
      </c>
      <c r="I212" s="44" t="s">
        <v>32</v>
      </c>
    </row>
    <row r="213" spans="1:9" ht="37.5" customHeight="1" thickBot="1" x14ac:dyDescent="0.25">
      <c r="A213" s="40" t="s">
        <v>88</v>
      </c>
      <c r="B213" s="41" t="s">
        <v>89</v>
      </c>
      <c r="C213" s="42">
        <f>1+1+1</f>
        <v>3</v>
      </c>
      <c r="D213" s="42">
        <v>3</v>
      </c>
      <c r="E213" s="43">
        <f>6680+16700+11133.33</f>
        <v>34513.33</v>
      </c>
      <c r="F213" s="44" t="s">
        <v>32</v>
      </c>
      <c r="G213" s="44" t="s">
        <v>32</v>
      </c>
      <c r="H213" s="45" t="s">
        <v>32</v>
      </c>
      <c r="I213" s="44" t="s">
        <v>32</v>
      </c>
    </row>
    <row r="214" spans="1:9" ht="42" customHeight="1" thickBot="1" x14ac:dyDescent="0.25">
      <c r="A214" s="46" t="s">
        <v>90</v>
      </c>
      <c r="B214" s="47" t="s">
        <v>91</v>
      </c>
      <c r="C214" s="48">
        <f>1+1+1</f>
        <v>3</v>
      </c>
      <c r="D214" s="48">
        <v>3</v>
      </c>
      <c r="E214" s="51">
        <f>7120+17800+17800</f>
        <v>42720</v>
      </c>
      <c r="F214" s="49" t="s">
        <v>32</v>
      </c>
      <c r="G214" s="49" t="s">
        <v>32</v>
      </c>
      <c r="H214" s="50" t="s">
        <v>32</v>
      </c>
      <c r="I214" s="49" t="s">
        <v>32</v>
      </c>
    </row>
    <row r="215" spans="1:9" ht="38.25" customHeight="1" thickBot="1" x14ac:dyDescent="0.25">
      <c r="A215" s="40" t="s">
        <v>86</v>
      </c>
      <c r="B215" s="54" t="s">
        <v>87</v>
      </c>
      <c r="C215" s="59">
        <v>281</v>
      </c>
      <c r="D215" s="42">
        <v>281</v>
      </c>
      <c r="E215" s="43">
        <v>3820687.5</v>
      </c>
      <c r="F215" s="44" t="s">
        <v>32</v>
      </c>
      <c r="G215" s="44" t="s">
        <v>32</v>
      </c>
      <c r="H215" s="45">
        <v>1</v>
      </c>
      <c r="I215" s="44" t="s">
        <v>92</v>
      </c>
    </row>
    <row r="216" spans="1:9" ht="87.75" customHeight="1" thickBot="1" x14ac:dyDescent="0.25">
      <c r="A216" s="53"/>
      <c r="B216" s="52"/>
      <c r="C216" s="55"/>
      <c r="D216" s="55"/>
      <c r="E216" s="56"/>
      <c r="F216" s="57"/>
      <c r="G216" s="57"/>
      <c r="H216" s="58"/>
      <c r="I216" s="57"/>
    </row>
    <row r="217" spans="1:9" ht="35.25" customHeight="1" thickBot="1" x14ac:dyDescent="0.3">
      <c r="A217" s="123" t="s">
        <v>0</v>
      </c>
      <c r="B217" s="124"/>
      <c r="C217" s="125" t="s">
        <v>82</v>
      </c>
      <c r="D217" s="126"/>
      <c r="E217" s="126"/>
      <c r="F217" s="126"/>
      <c r="G217" s="126"/>
      <c r="H217" s="126"/>
      <c r="I217" s="127"/>
    </row>
    <row r="218" spans="1:9" ht="15.75" customHeight="1" thickBot="1" x14ac:dyDescent="0.25">
      <c r="A218" s="123" t="s">
        <v>1</v>
      </c>
      <c r="B218" s="124"/>
      <c r="C218" s="81" t="s">
        <v>2</v>
      </c>
      <c r="D218" s="82"/>
      <c r="E218" s="82"/>
      <c r="F218" s="82"/>
      <c r="G218" s="82"/>
      <c r="H218" s="82"/>
      <c r="I218" s="83"/>
    </row>
    <row r="219" spans="1:9" ht="15.75" customHeight="1" thickBot="1" x14ac:dyDescent="0.25">
      <c r="A219" s="123" t="s">
        <v>3</v>
      </c>
      <c r="B219" s="124"/>
      <c r="C219" s="86" t="s">
        <v>94</v>
      </c>
      <c r="D219" s="87"/>
      <c r="E219" s="87"/>
      <c r="F219" s="87"/>
      <c r="G219" s="87"/>
      <c r="H219" s="87"/>
      <c r="I219" s="88"/>
    </row>
    <row r="220" spans="1:9" ht="26.25" customHeight="1" thickBot="1" x14ac:dyDescent="0.25">
      <c r="A220" s="115" t="s">
        <v>4</v>
      </c>
      <c r="B220" s="116"/>
      <c r="C220" s="70" t="s">
        <v>74</v>
      </c>
      <c r="D220" s="71"/>
      <c r="E220" s="71"/>
      <c r="F220" s="71"/>
      <c r="G220" s="71"/>
      <c r="H220" s="71"/>
      <c r="I220" s="72"/>
    </row>
    <row r="221" spans="1:9" x14ac:dyDescent="0.2">
      <c r="A221" s="2"/>
    </row>
    <row r="222" spans="1:9" x14ac:dyDescent="0.2">
      <c r="A222" s="73" t="s">
        <v>5</v>
      </c>
      <c r="B222" s="22" t="s">
        <v>6</v>
      </c>
      <c r="C222" s="73" t="s">
        <v>8</v>
      </c>
      <c r="D222" s="73" t="s">
        <v>9</v>
      </c>
      <c r="E222" s="73" t="s">
        <v>10</v>
      </c>
      <c r="F222" s="73" t="s">
        <v>11</v>
      </c>
      <c r="G222" s="73"/>
      <c r="H222" s="73"/>
      <c r="I222" s="73" t="s">
        <v>12</v>
      </c>
    </row>
    <row r="223" spans="1:9" ht="77.25" customHeight="1" x14ac:dyDescent="0.2">
      <c r="A223" s="73"/>
      <c r="B223" s="22" t="s">
        <v>7</v>
      </c>
      <c r="C223" s="73"/>
      <c r="D223" s="73"/>
      <c r="E223" s="73"/>
      <c r="F223" s="22" t="s">
        <v>13</v>
      </c>
      <c r="G223" s="22" t="s">
        <v>14</v>
      </c>
      <c r="H223" s="22" t="s">
        <v>15</v>
      </c>
      <c r="I223" s="73"/>
    </row>
    <row r="224" spans="1:9" x14ac:dyDescent="0.2">
      <c r="A224" s="22">
        <v>1</v>
      </c>
      <c r="B224" s="22">
        <v>2</v>
      </c>
      <c r="C224" s="22">
        <v>3</v>
      </c>
      <c r="D224" s="22">
        <v>4</v>
      </c>
      <c r="E224" s="22">
        <v>5</v>
      </c>
      <c r="F224" s="22">
        <v>6</v>
      </c>
      <c r="G224" s="22">
        <v>7</v>
      </c>
      <c r="H224" s="22">
        <v>8</v>
      </c>
      <c r="I224" s="22">
        <v>9</v>
      </c>
    </row>
    <row r="225" spans="1:10" ht="135.75" customHeight="1" x14ac:dyDescent="0.2">
      <c r="A225" s="23" t="s">
        <v>18</v>
      </c>
      <c r="B225" s="32" t="s">
        <v>63</v>
      </c>
      <c r="C225" s="24">
        <f>1+1</f>
        <v>2</v>
      </c>
      <c r="D225" s="24">
        <v>2</v>
      </c>
      <c r="E225" s="25">
        <f>19000+19000</f>
        <v>38000</v>
      </c>
      <c r="F225" s="27" t="s">
        <v>32</v>
      </c>
      <c r="G225" s="27" t="s">
        <v>32</v>
      </c>
      <c r="H225" s="27" t="s">
        <v>32</v>
      </c>
      <c r="I225" s="27" t="s">
        <v>32</v>
      </c>
    </row>
    <row r="226" spans="1:10" ht="51" x14ac:dyDescent="0.2">
      <c r="A226" s="23" t="s">
        <v>30</v>
      </c>
      <c r="B226" s="23" t="s">
        <v>77</v>
      </c>
      <c r="C226" s="27">
        <f>1+1+1</f>
        <v>3</v>
      </c>
      <c r="D226" s="27">
        <v>3</v>
      </c>
      <c r="E226" s="25">
        <f>16700+16700+16700</f>
        <v>50100</v>
      </c>
      <c r="F226" s="27" t="s">
        <v>32</v>
      </c>
      <c r="G226" s="27" t="s">
        <v>32</v>
      </c>
      <c r="H226" s="27" t="s">
        <v>32</v>
      </c>
      <c r="I226" s="27" t="s">
        <v>32</v>
      </c>
    </row>
    <row r="227" spans="1:10" ht="28.5" customHeight="1" x14ac:dyDescent="0.2">
      <c r="A227" s="103" t="s">
        <v>96</v>
      </c>
      <c r="B227" s="103"/>
      <c r="C227" s="103"/>
      <c r="D227" s="103" t="s">
        <v>97</v>
      </c>
      <c r="E227" s="103"/>
      <c r="F227" s="103"/>
      <c r="G227" s="103"/>
      <c r="H227" s="103"/>
      <c r="I227" s="103"/>
      <c r="J227" s="103"/>
    </row>
    <row r="228" spans="1:10" x14ac:dyDescent="0.2">
      <c r="A228" s="121"/>
      <c r="B228" s="121"/>
      <c r="C228" s="121"/>
      <c r="D228" s="122" t="s">
        <v>43</v>
      </c>
      <c r="E228" s="122"/>
      <c r="F228" s="122"/>
      <c r="G228" s="122"/>
      <c r="H228" s="122"/>
      <c r="I228" s="122"/>
      <c r="J228" s="122"/>
    </row>
    <row r="229" spans="1:10" x14ac:dyDescent="0.2">
      <c r="A229" s="7" t="s">
        <v>44</v>
      </c>
      <c r="B229" s="7"/>
      <c r="C229" s="7"/>
    </row>
    <row r="230" spans="1:10" ht="15" x14ac:dyDescent="0.25">
      <c r="A230" s="112" t="s">
        <v>45</v>
      </c>
      <c r="B230" s="112"/>
      <c r="C230" s="119" t="s">
        <v>49</v>
      </c>
      <c r="D230" s="120"/>
      <c r="E230" s="120"/>
      <c r="F230" s="120"/>
      <c r="G230" s="120"/>
      <c r="H230" s="120"/>
      <c r="I230" s="120"/>
    </row>
    <row r="231" spans="1:10" s="8" customFormat="1" ht="16.5" customHeight="1" x14ac:dyDescent="0.25">
      <c r="A231" s="113"/>
      <c r="B231" s="114"/>
      <c r="C231" s="114"/>
      <c r="D231" s="114"/>
      <c r="E231" s="114"/>
      <c r="F231" s="114"/>
      <c r="G231" s="114"/>
      <c r="H231" s="114"/>
      <c r="I231" s="114"/>
    </row>
    <row r="232" spans="1:10" ht="15.75" customHeight="1" x14ac:dyDescent="0.2">
      <c r="A232" s="9"/>
    </row>
    <row r="233" spans="1:10" x14ac:dyDescent="0.2">
      <c r="A233" s="2"/>
    </row>
  </sheetData>
  <mergeCells count="250">
    <mergeCell ref="A217:B217"/>
    <mergeCell ref="C217:I217"/>
    <mergeCell ref="C220:I220"/>
    <mergeCell ref="A222:A223"/>
    <mergeCell ref="C222:C223"/>
    <mergeCell ref="D222:D223"/>
    <mergeCell ref="E222:E223"/>
    <mergeCell ref="F222:H222"/>
    <mergeCell ref="I222:I223"/>
    <mergeCell ref="A220:B220"/>
    <mergeCell ref="A74:B74"/>
    <mergeCell ref="C74:I74"/>
    <mergeCell ref="A75:B75"/>
    <mergeCell ref="C75:I75"/>
    <mergeCell ref="A76:B76"/>
    <mergeCell ref="C76:I76"/>
    <mergeCell ref="A77:B77"/>
    <mergeCell ref="C77:I77"/>
    <mergeCell ref="A79:A80"/>
    <mergeCell ref="C79:C80"/>
    <mergeCell ref="D79:D80"/>
    <mergeCell ref="E79:E80"/>
    <mergeCell ref="F79:H79"/>
    <mergeCell ref="I79:I80"/>
    <mergeCell ref="D190:D191"/>
    <mergeCell ref="E190:E191"/>
    <mergeCell ref="F190:H190"/>
    <mergeCell ref="C230:I230"/>
    <mergeCell ref="A198:B198"/>
    <mergeCell ref="C198:I198"/>
    <mergeCell ref="A199:B199"/>
    <mergeCell ref="C199:I199"/>
    <mergeCell ref="A200:B200"/>
    <mergeCell ref="C200:I200"/>
    <mergeCell ref="A201:B201"/>
    <mergeCell ref="C201:I201"/>
    <mergeCell ref="A203:A204"/>
    <mergeCell ref="C203:C204"/>
    <mergeCell ref="D203:D204"/>
    <mergeCell ref="E203:E204"/>
    <mergeCell ref="F203:H203"/>
    <mergeCell ref="I203:I204"/>
    <mergeCell ref="A228:C228"/>
    <mergeCell ref="D228:J228"/>
    <mergeCell ref="A218:B218"/>
    <mergeCell ref="C218:I218"/>
    <mergeCell ref="A219:B219"/>
    <mergeCell ref="C219:I219"/>
    <mergeCell ref="I190:I191"/>
    <mergeCell ref="A165:B165"/>
    <mergeCell ref="C165:I165"/>
    <mergeCell ref="A166:B166"/>
    <mergeCell ref="C166:I166"/>
    <mergeCell ref="A167:B167"/>
    <mergeCell ref="C167:I167"/>
    <mergeCell ref="A168:B168"/>
    <mergeCell ref="C168:I168"/>
    <mergeCell ref="A170:A171"/>
    <mergeCell ref="C170:C171"/>
    <mergeCell ref="D170:D171"/>
    <mergeCell ref="E170:E171"/>
    <mergeCell ref="F170:H170"/>
    <mergeCell ref="I170:I171"/>
    <mergeCell ref="C176:I176"/>
    <mergeCell ref="C177:I177"/>
    <mergeCell ref="C178:I178"/>
    <mergeCell ref="A176:B176"/>
    <mergeCell ref="A177:B177"/>
    <mergeCell ref="A178:B178"/>
    <mergeCell ref="A188:B188"/>
    <mergeCell ref="C188:I188"/>
    <mergeCell ref="A190:A191"/>
    <mergeCell ref="C148:I148"/>
    <mergeCell ref="A145:B145"/>
    <mergeCell ref="A146:B146"/>
    <mergeCell ref="A147:B147"/>
    <mergeCell ref="A148:B148"/>
    <mergeCell ref="A185:B185"/>
    <mergeCell ref="C185:I185"/>
    <mergeCell ref="A133:B133"/>
    <mergeCell ref="C133:I133"/>
    <mergeCell ref="A134:B134"/>
    <mergeCell ref="C134:I134"/>
    <mergeCell ref="A160:A161"/>
    <mergeCell ref="C160:C161"/>
    <mergeCell ref="D160:D161"/>
    <mergeCell ref="E160:E161"/>
    <mergeCell ref="F160:H160"/>
    <mergeCell ref="I160:I161"/>
    <mergeCell ref="A150:A151"/>
    <mergeCell ref="C150:C151"/>
    <mergeCell ref="D150:D151"/>
    <mergeCell ref="E150:E151"/>
    <mergeCell ref="F150:H150"/>
    <mergeCell ref="I150:I151"/>
    <mergeCell ref="C131:I131"/>
    <mergeCell ref="A132:B132"/>
    <mergeCell ref="C132:I132"/>
    <mergeCell ref="A131:B131"/>
    <mergeCell ref="A230:B230"/>
    <mergeCell ref="A231:I231"/>
    <mergeCell ref="C155:I155"/>
    <mergeCell ref="C156:I156"/>
    <mergeCell ref="C157:I157"/>
    <mergeCell ref="C158:I158"/>
    <mergeCell ref="A155:B155"/>
    <mergeCell ref="A156:B156"/>
    <mergeCell ref="A157:B157"/>
    <mergeCell ref="A158:B158"/>
    <mergeCell ref="C175:I175"/>
    <mergeCell ref="A175:B175"/>
    <mergeCell ref="A180:A181"/>
    <mergeCell ref="C180:C181"/>
    <mergeCell ref="D180:D181"/>
    <mergeCell ref="E180:E181"/>
    <mergeCell ref="A186:B186"/>
    <mergeCell ref="C186:I186"/>
    <mergeCell ref="A187:B187"/>
    <mergeCell ref="C187:I187"/>
    <mergeCell ref="C190:C191"/>
    <mergeCell ref="F180:H180"/>
    <mergeCell ref="I180:I181"/>
    <mergeCell ref="A64:B64"/>
    <mergeCell ref="C64:I64"/>
    <mergeCell ref="A65:B65"/>
    <mergeCell ref="C65:I65"/>
    <mergeCell ref="A66:B66"/>
    <mergeCell ref="C66:I66"/>
    <mergeCell ref="C145:I145"/>
    <mergeCell ref="C146:I146"/>
    <mergeCell ref="C147:I147"/>
    <mergeCell ref="F107:H107"/>
    <mergeCell ref="A120:A121"/>
    <mergeCell ref="C120:C121"/>
    <mergeCell ref="D120:D121"/>
    <mergeCell ref="E120:E121"/>
    <mergeCell ref="F120:H120"/>
    <mergeCell ref="I120:I121"/>
    <mergeCell ref="A69:A70"/>
    <mergeCell ref="C69:C70"/>
    <mergeCell ref="D69:D70"/>
    <mergeCell ref="E69:E70"/>
    <mergeCell ref="F69:H69"/>
    <mergeCell ref="I69:I70"/>
    <mergeCell ref="A50:B50"/>
    <mergeCell ref="C50:I50"/>
    <mergeCell ref="A51:B51"/>
    <mergeCell ref="C51:I51"/>
    <mergeCell ref="A52:B52"/>
    <mergeCell ref="C52:I52"/>
    <mergeCell ref="A53:B53"/>
    <mergeCell ref="C53:I53"/>
    <mergeCell ref="A55:A56"/>
    <mergeCell ref="C55:C56"/>
    <mergeCell ref="D55:D56"/>
    <mergeCell ref="E55:E56"/>
    <mergeCell ref="F55:H55"/>
    <mergeCell ref="I55:I56"/>
    <mergeCell ref="A67:B67"/>
    <mergeCell ref="C67:I67"/>
    <mergeCell ref="B55:B56"/>
    <mergeCell ref="A1:I1"/>
    <mergeCell ref="C2:I2"/>
    <mergeCell ref="C3:I3"/>
    <mergeCell ref="A174:C174"/>
    <mergeCell ref="A227:C227"/>
    <mergeCell ref="D174:J174"/>
    <mergeCell ref="D227:J227"/>
    <mergeCell ref="A136:A137"/>
    <mergeCell ref="D136:D137"/>
    <mergeCell ref="E136:E137"/>
    <mergeCell ref="F136:H136"/>
    <mergeCell ref="I136:I137"/>
    <mergeCell ref="A21:B21"/>
    <mergeCell ref="C21:I21"/>
    <mergeCell ref="A22:B22"/>
    <mergeCell ref="C22:I22"/>
    <mergeCell ref="A23:B23"/>
    <mergeCell ref="C23:I23"/>
    <mergeCell ref="C4:I4"/>
    <mergeCell ref="C5:I5"/>
    <mergeCell ref="A2:B2"/>
    <mergeCell ref="A3:B3"/>
    <mergeCell ref="D41:D42"/>
    <mergeCell ref="E41:E42"/>
    <mergeCell ref="F41:H41"/>
    <mergeCell ref="I41:I42"/>
    <mergeCell ref="A4:B4"/>
    <mergeCell ref="A5:B5"/>
    <mergeCell ref="A7:A8"/>
    <mergeCell ref="C7:C8"/>
    <mergeCell ref="D7:D8"/>
    <mergeCell ref="E7:E8"/>
    <mergeCell ref="F7:H7"/>
    <mergeCell ref="I7:I8"/>
    <mergeCell ref="A24:B24"/>
    <mergeCell ref="C24:I24"/>
    <mergeCell ref="B7:B8"/>
    <mergeCell ref="B41:B42"/>
    <mergeCell ref="A118:B118"/>
    <mergeCell ref="C118:I118"/>
    <mergeCell ref="A115:B115"/>
    <mergeCell ref="C115:I115"/>
    <mergeCell ref="A116:B116"/>
    <mergeCell ref="C116:I116"/>
    <mergeCell ref="A117:B117"/>
    <mergeCell ref="C117:I117"/>
    <mergeCell ref="A26:A27"/>
    <mergeCell ref="C26:C27"/>
    <mergeCell ref="D26:D27"/>
    <mergeCell ref="E26:E27"/>
    <mergeCell ref="F26:H26"/>
    <mergeCell ref="I26:I27"/>
    <mergeCell ref="A38:B38"/>
    <mergeCell ref="C38:I38"/>
    <mergeCell ref="A39:B39"/>
    <mergeCell ref="C39:I39"/>
    <mergeCell ref="A36:B36"/>
    <mergeCell ref="C36:I36"/>
    <mergeCell ref="A37:B37"/>
    <mergeCell ref="C37:I37"/>
    <mergeCell ref="A41:A42"/>
    <mergeCell ref="C41:C42"/>
    <mergeCell ref="A102:B102"/>
    <mergeCell ref="C102:I102"/>
    <mergeCell ref="A103:B103"/>
    <mergeCell ref="C103:I103"/>
    <mergeCell ref="A104:B104"/>
    <mergeCell ref="C104:I104"/>
    <mergeCell ref="I107:I108"/>
    <mergeCell ref="A105:B105"/>
    <mergeCell ref="C105:I105"/>
    <mergeCell ref="A107:A108"/>
    <mergeCell ref="C107:C108"/>
    <mergeCell ref="D107:D108"/>
    <mergeCell ref="E107:E108"/>
    <mergeCell ref="A87:B87"/>
    <mergeCell ref="C87:I87"/>
    <mergeCell ref="A88:B88"/>
    <mergeCell ref="C88:I88"/>
    <mergeCell ref="A89:B89"/>
    <mergeCell ref="C89:I89"/>
    <mergeCell ref="A90:B90"/>
    <mergeCell ref="C90:I90"/>
    <mergeCell ref="A92:A93"/>
    <mergeCell ref="C92:C93"/>
    <mergeCell ref="D92:D93"/>
    <mergeCell ref="E92:E93"/>
    <mergeCell ref="F92:H92"/>
    <mergeCell ref="I92:I93"/>
  </mergeCells>
  <hyperlinks>
    <hyperlink ref="A1" location="_edn1" display="_edn1"/>
    <hyperlink ref="A229" location="_ednref1" display="_ednref1"/>
    <hyperlink ref="C230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sLT9ET9xQrcOxRceGXdkyf+kGHg=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Y4tzHo2SNBuoXHPJrUf3s7vV19U=</DigestValue>
    </Reference>
  </SignedInfo>
  <SignatureValue>aC2mP9WFfoBOI8pvQ9PI4OIUQrq1gb29NF1K85X1UbopZCO3oI1xw66ldjE3ZcqveA1VFJQSigBs
NrNKG/Ep7b0mxYakvxhn0V8kfKfqkBhelloY2zcZ2EOQprC3MUtxaNezbkeHeb+xeB4JIrCUyuZP
fQWrsYRhjE9dFFI8zRI=</SignatureValue>
  <KeyInfo>
    <X509Data>
      <X509Certificate>MIICaDCCAdGgAwIBAgIQfKK3JfXCiK1GyDDzBIQZ+TANBgkqhkiG9w0BAQUFADBqMTswOQYDVQQD
HjIEGgQwBDoEMARDBDsEOAQ9ACAEHgQ7BDUEMwAgBBMENQQ9BD0EMAQ0BEwENQQyBDgERzErMCkG
CSqGSIb3DQEJARYcUDI4X0tha2F1bGluT0dAcm9zc3RhdC5sb2NhbDAeFw0yMTA3MTMwNjU3NTNa
Fw0yMjA3MTMxMjU3NTNaMGoxOzA5BgNVBAMeMgQaBDAEOgQwBEMEOwQ4BD0AIAQeBDsENQQzACAE
EwQ1BD0EPQQwBDQETAQ1BDIEOARHMSswKQYJKoZIhvcNAQkBFhxQMjhfS2FrYXVsaW5PR0Byb3Nz
dGF0LmxvY2FsMIGfMA0GCSqGSIb3DQEBAQUAA4GNADCBiQKBgQDAvVF9oMognOG5TXtrfd/gG2D8
T5rVmZ5UOWncQAczs3mJA7f1eboJSu6ytiiqW6wmrx0BSpnLhWBGyLoJGZalmSN/qO0VHoOgIiZj
Ii7Y3DAocshbN3ySyoTKNF8gNErtFb0JuhqJk2ca2HjvUjHWUpinXa5gaQAr4COpPDa7bQIDAQAB
ow8wDTALBgNVHQ8EBAMCBsAwDQYJKoZIhvcNAQEFBQADgYEAl0QFq/8xZrgADJE2q4Y67Y1/tmCk
J/l7vGcZcy1Ki2PMrqM/p63ixh+GYsJHSEU2cikxxHA+P1NB+j4fKXex4IezOuPe9LVBMZEKl2LU
5lZBGrjmga0qOzbm48AXmayctzKlS4Ja9qu1VTUUzI6Mf+9apHjAdDoHsToydtYF1n8=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7mqFeOSbjWVl8z/1Sa35AYZOm2g=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2OMKcQvPV5Nnx3DXPQ4lQNXlf4Y=</DigestValue>
      </Reference>
      <Reference URI="/xl/worksheets/sheet1.xml?ContentType=application/vnd.openxmlformats-officedocument.spreadsheetml.worksheet+xml">
        <DigestMethod Algorithm="http://www.w3.org/2000/09/xmldsig#sha1"/>
        <DigestValue>M7qbuarA9RBOITe3SyUg/nq8DJU=</DigestValue>
      </Reference>
      <Reference URI="/xl/calcChain.xml?ContentType=application/vnd.openxmlformats-officedocument.spreadsheetml.calcChain+xml">
        <DigestMethod Algorithm="http://www.w3.org/2000/09/xmldsig#sha1"/>
        <DigestValue>gJitqStzY95B9+DG4ARa9ODPQdk=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fl1NjoqeMMnJo6MQinnx7j2OOr4=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GOtWkEsYEsklrDqmeC1n874r2hg=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2021-12-13T08:38:24Z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2021-12-13T08:38:24Z</xd:SigningTime>
          <xd:SigningCertificate>
            <xd:Cert>
              <xd:CertDigest>
                <DigestMethod Algorithm="http://www.w3.org/2000/09/xmldsig#sha1"/>
                <DigestValue>Pd0SkgQV3uU+uMQc4EmDxXDZatI=</DigestValue>
              </xd:CertDigest>
              <xd:IssuerSerial>
                <X509IssuerName>E=P28_KakaulinOG@rosstat.local, CN=Какаулин Олег Геннадьевич</X509IssuerName>
                <X509SerialNumber>165669138256870696052825644507481774585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2021-12-13T08:38:24Z</dcterms:modified>
  <cp:contentStatus/>
</cp:coreProperties>
</file>